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720" windowHeight="7320" activeTab="0"/>
  </bookViews>
  <sheets>
    <sheet name="Meter Log" sheetId="1" r:id="rId1"/>
    <sheet name="A4_LNDSCP" sheetId="2" r:id="rId2"/>
    <sheet name="HALF_PORT" sheetId="3" r:id="rId3"/>
    <sheet name="cumulative" sheetId="4" r:id="rId4"/>
    <sheet name="Compar~" sheetId="5" r:id="rId5"/>
    <sheet name="Perform~" sheetId="6" r:id="rId6"/>
    <sheet name="1990" sheetId="7" r:id="rId7"/>
    <sheet name="1995-&gt;now" sheetId="8" r:id="rId8"/>
  </sheets>
  <definedNames/>
  <calcPr fullCalcOnLoad="1"/>
</workbook>
</file>

<file path=xl/sharedStrings.xml><?xml version="1.0" encoding="utf-8"?>
<sst xmlns="http://schemas.openxmlformats.org/spreadsheetml/2006/main" count="151" uniqueCount="74">
  <si>
    <t>Date</t>
  </si>
  <si>
    <t>MeterRdg</t>
  </si>
  <si>
    <t>kWh</t>
  </si>
  <si>
    <t>Month</t>
  </si>
  <si>
    <t>av_kW</t>
  </si>
  <si>
    <t>Rank</t>
  </si>
  <si>
    <t>Cumulative kWh</t>
  </si>
  <si>
    <t>Year</t>
  </si>
  <si>
    <t>Av Power (kW)</t>
  </si>
  <si>
    <t>Windspeed</t>
  </si>
  <si>
    <t>Average Power</t>
  </si>
  <si>
    <t>?0000</t>
  </si>
  <si>
    <t>C3 to C39 data is from Osborne &amp; Hoy "Performance of the Breamlea Demonstration Wind Turbine"</t>
  </si>
  <si>
    <t>?</t>
  </si>
  <si>
    <t>Asterisk indicates a</t>
  </si>
  <si>
    <t>subset of the</t>
  </si>
  <si>
    <t>monthly data (below)</t>
  </si>
  <si>
    <t>*</t>
  </si>
  <si>
    <t>All Years</t>
  </si>
  <si>
    <t>Av Power</t>
  </si>
  <si>
    <t>Jan</t>
  </si>
  <si>
    <t>Feb</t>
  </si>
  <si>
    <t>Mar</t>
  </si>
  <si>
    <t>Average windspeed 1988/89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</si>
  <si>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</si>
  <si>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</si>
  <si>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</si>
  <si>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</si>
  <si>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</si>
  <si>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</si>
  <si>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</si>
  <si>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</si>
  <si>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</si>
  <si>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All</t>
  </si>
  <si>
    <t>Excluding 1991-94</t>
  </si>
  <si>
    <t>Notional Performance</t>
  </si>
  <si>
    <t>Cumulative</t>
  </si>
  <si>
    <t>kWh total</t>
  </si>
  <si>
    <t>meter calc</t>
  </si>
  <si>
    <t>KWh/yr</t>
  </si>
  <si>
    <t>to 4/1/88</t>
  </si>
  <si>
    <t>(47days)</t>
  </si>
  <si>
    <t>to 3/1/89</t>
  </si>
  <si>
    <t>to 2/1/90</t>
  </si>
  <si>
    <t>to 2/1/91</t>
  </si>
  <si>
    <t>to 2/1/92</t>
  </si>
  <si>
    <t>to 31/12/92</t>
  </si>
  <si>
    <t>to 1/1/94</t>
  </si>
  <si>
    <t>to 31/12/94</t>
  </si>
  <si>
    <t>to 31/12/95</t>
  </si>
  <si>
    <t>to 31/12/96</t>
  </si>
  <si>
    <t>to 31/12/97</t>
  </si>
  <si>
    <t>to 31/12/98</t>
  </si>
  <si>
    <t>u/a</t>
  </si>
  <si>
    <t>to 31/12/99</t>
  </si>
  <si>
    <t>to 31/12/00</t>
  </si>
  <si>
    <t>to 31/12/01</t>
  </si>
  <si>
    <t>1991 to 1994</t>
  </si>
  <si>
    <t>("no_shadow" + 0.6)m/sec</t>
  </si>
  <si>
    <t>Average Windspeed 1995 to present</t>
  </si>
  <si>
    <t>PERFORMANCE</t>
  </si>
  <si>
    <t>COMPARISON</t>
  </si>
  <si>
    <t>SECV/VSEC admin</t>
  </si>
  <si>
    <t>ATA / M Gunter admin</t>
  </si>
  <si>
    <t>Nov 1987 - Sept 1994</t>
  </si>
  <si>
    <t>Dec 1994 - present</t>
  </si>
  <si>
    <t>(average KW)</t>
  </si>
  <si>
    <t>(average kW)</t>
  </si>
  <si>
    <t>improvement</t>
  </si>
  <si>
    <t>Note: From detailed database files it is noted the ONE MILLION KWH milestone was achieved</t>
  </si>
  <si>
    <t xml:space="preserve">on Thursday 18th January 2001 at 1106 hours Eastern Australian Time (1206 hours Eastern Australian Daylight Time), </t>
  </si>
  <si>
    <t>during which half hour the average power output was 20.5 kilowatts in a windspeed of 7.6 metres per second</t>
  </si>
  <si>
    <t>to 31/12/02</t>
  </si>
  <si>
    <t>Production ceased at 1200hrs on 17 May 2003 due to generator burn-out (moisture/salt/flash-over)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</si>
</sst>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000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9" fontId="0" fillId="0" borderId="0" xfId="19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Breamlea Wind Generator
Average Power Output Each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975"/>
          <c:w val="0.933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smChe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'Meter Log'!$D$3:$D$196</c:f>
              <c:strCache>
                <c:ptCount val="194"/>
                <c:pt idx="0">
                  <c:v>32082</c:v>
                </c:pt>
                <c:pt idx="1">
                  <c:v>32112</c:v>
                </c:pt>
                <c:pt idx="2">
                  <c:v>32143</c:v>
                </c:pt>
                <c:pt idx="3">
                  <c:v>32174</c:v>
                </c:pt>
                <c:pt idx="4">
                  <c:v>32203</c:v>
                </c:pt>
                <c:pt idx="5">
                  <c:v>32234</c:v>
                </c:pt>
                <c:pt idx="6">
                  <c:v>32264</c:v>
                </c:pt>
                <c:pt idx="7">
                  <c:v>32295</c:v>
                </c:pt>
                <c:pt idx="8">
                  <c:v>32325</c:v>
                </c:pt>
                <c:pt idx="9">
                  <c:v>32356</c:v>
                </c:pt>
                <c:pt idx="10">
                  <c:v>32387</c:v>
                </c:pt>
                <c:pt idx="11">
                  <c:v>32417</c:v>
                </c:pt>
                <c:pt idx="12">
                  <c:v>32448</c:v>
                </c:pt>
                <c:pt idx="13">
                  <c:v>32478</c:v>
                </c:pt>
                <c:pt idx="14">
                  <c:v>32509</c:v>
                </c:pt>
                <c:pt idx="15">
                  <c:v>32540</c:v>
                </c:pt>
                <c:pt idx="16">
                  <c:v>32568</c:v>
                </c:pt>
                <c:pt idx="17">
                  <c:v>32599</c:v>
                </c:pt>
                <c:pt idx="18">
                  <c:v>32629</c:v>
                </c:pt>
                <c:pt idx="19">
                  <c:v>32660</c:v>
                </c:pt>
                <c:pt idx="20">
                  <c:v>32690</c:v>
                </c:pt>
                <c:pt idx="21">
                  <c:v>32721</c:v>
                </c:pt>
                <c:pt idx="22">
                  <c:v>32752</c:v>
                </c:pt>
                <c:pt idx="23">
                  <c:v>32782</c:v>
                </c:pt>
                <c:pt idx="24">
                  <c:v>32813</c:v>
                </c:pt>
                <c:pt idx="25">
                  <c:v>32843</c:v>
                </c:pt>
                <c:pt idx="26">
                  <c:v>32874</c:v>
                </c:pt>
                <c:pt idx="27">
                  <c:v>32905</c:v>
                </c:pt>
                <c:pt idx="28">
                  <c:v>32933</c:v>
                </c:pt>
                <c:pt idx="29">
                  <c:v>32964</c:v>
                </c:pt>
                <c:pt idx="30">
                  <c:v>32994</c:v>
                </c:pt>
                <c:pt idx="31">
                  <c:v>33025</c:v>
                </c:pt>
                <c:pt idx="32">
                  <c:v>33055</c:v>
                </c:pt>
                <c:pt idx="33">
                  <c:v>33086</c:v>
                </c:pt>
                <c:pt idx="34">
                  <c:v>33117</c:v>
                </c:pt>
                <c:pt idx="35">
                  <c:v>33147</c:v>
                </c:pt>
                <c:pt idx="36">
                  <c:v>33178</c:v>
                </c:pt>
                <c:pt idx="37">
                  <c:v>33208</c:v>
                </c:pt>
                <c:pt idx="38">
                  <c:v>33239</c:v>
                </c:pt>
                <c:pt idx="39">
                  <c:v>33270</c:v>
                </c:pt>
                <c:pt idx="40">
                  <c:v>33298</c:v>
                </c:pt>
                <c:pt idx="41">
                  <c:v>33329</c:v>
                </c:pt>
                <c:pt idx="42">
                  <c:v>33359</c:v>
                </c:pt>
                <c:pt idx="43">
                  <c:v>33390</c:v>
                </c:pt>
                <c:pt idx="44">
                  <c:v>33420</c:v>
                </c:pt>
                <c:pt idx="45">
                  <c:v>33451</c:v>
                </c:pt>
                <c:pt idx="46">
                  <c:v>33482</c:v>
                </c:pt>
                <c:pt idx="47">
                  <c:v>33512</c:v>
                </c:pt>
                <c:pt idx="48">
                  <c:v>33543</c:v>
                </c:pt>
                <c:pt idx="49">
                  <c:v>33573</c:v>
                </c:pt>
                <c:pt idx="50">
                  <c:v>33604</c:v>
                </c:pt>
                <c:pt idx="51">
                  <c:v>33635</c:v>
                </c:pt>
                <c:pt idx="52">
                  <c:v>33664</c:v>
                </c:pt>
                <c:pt idx="53">
                  <c:v>33695</c:v>
                </c:pt>
                <c:pt idx="54">
                  <c:v>33725</c:v>
                </c:pt>
                <c:pt idx="55">
                  <c:v>33756</c:v>
                </c:pt>
                <c:pt idx="56">
                  <c:v>33786</c:v>
                </c:pt>
                <c:pt idx="57">
                  <c:v>33817</c:v>
                </c:pt>
                <c:pt idx="58">
                  <c:v>33848</c:v>
                </c:pt>
                <c:pt idx="59">
                  <c:v>33878</c:v>
                </c:pt>
                <c:pt idx="60">
                  <c:v>33909</c:v>
                </c:pt>
                <c:pt idx="61">
                  <c:v>33939</c:v>
                </c:pt>
                <c:pt idx="62">
                  <c:v>33970</c:v>
                </c:pt>
                <c:pt idx="63">
                  <c:v>34001</c:v>
                </c:pt>
                <c:pt idx="64">
                  <c:v>34029</c:v>
                </c:pt>
                <c:pt idx="65">
                  <c:v>34060</c:v>
                </c:pt>
                <c:pt idx="66">
                  <c:v>34090</c:v>
                </c:pt>
                <c:pt idx="67">
                  <c:v>34121</c:v>
                </c:pt>
                <c:pt idx="68">
                  <c:v>34151</c:v>
                </c:pt>
                <c:pt idx="69">
                  <c:v>34182</c:v>
                </c:pt>
                <c:pt idx="70">
                  <c:v>34213</c:v>
                </c:pt>
                <c:pt idx="71">
                  <c:v>34243</c:v>
                </c:pt>
                <c:pt idx="72">
                  <c:v>34274</c:v>
                </c:pt>
                <c:pt idx="73">
                  <c:v>34304</c:v>
                </c:pt>
                <c:pt idx="74">
                  <c:v>34335</c:v>
                </c:pt>
                <c:pt idx="75">
                  <c:v>34366</c:v>
                </c:pt>
                <c:pt idx="76">
                  <c:v>34394</c:v>
                </c:pt>
                <c:pt idx="77">
                  <c:v>34425</c:v>
                </c:pt>
                <c:pt idx="78">
                  <c:v>34455</c:v>
                </c:pt>
                <c:pt idx="79">
                  <c:v>34486</c:v>
                </c:pt>
                <c:pt idx="80">
                  <c:v>34516</c:v>
                </c:pt>
                <c:pt idx="81">
                  <c:v>34547</c:v>
                </c:pt>
                <c:pt idx="82">
                  <c:v>34578</c:v>
                </c:pt>
                <c:pt idx="83">
                  <c:v>34608</c:v>
                </c:pt>
                <c:pt idx="84">
                  <c:v>34639</c:v>
                </c:pt>
                <c:pt idx="85">
                  <c:v>34669</c:v>
                </c:pt>
                <c:pt idx="86">
                  <c:v>34700</c:v>
                </c:pt>
                <c:pt idx="87">
                  <c:v>34731</c:v>
                </c:pt>
                <c:pt idx="88">
                  <c:v>34759</c:v>
                </c:pt>
                <c:pt idx="89">
                  <c:v>34790</c:v>
                </c:pt>
                <c:pt idx="90">
                  <c:v>34820</c:v>
                </c:pt>
                <c:pt idx="91">
                  <c:v>34851</c:v>
                </c:pt>
                <c:pt idx="92">
                  <c:v>34881</c:v>
                </c:pt>
                <c:pt idx="93">
                  <c:v>34912</c:v>
                </c:pt>
                <c:pt idx="94">
                  <c:v>34943</c:v>
                </c:pt>
                <c:pt idx="95">
                  <c:v>34973</c:v>
                </c:pt>
                <c:pt idx="96">
                  <c:v>35004</c:v>
                </c:pt>
                <c:pt idx="97">
                  <c:v>35034</c:v>
                </c:pt>
                <c:pt idx="98">
                  <c:v>35065</c:v>
                </c:pt>
                <c:pt idx="99">
                  <c:v>35096</c:v>
                </c:pt>
                <c:pt idx="100">
                  <c:v>35125</c:v>
                </c:pt>
                <c:pt idx="101">
                  <c:v>35156</c:v>
                </c:pt>
                <c:pt idx="102">
                  <c:v>35186</c:v>
                </c:pt>
                <c:pt idx="103">
                  <c:v>35217</c:v>
                </c:pt>
                <c:pt idx="104">
                  <c:v>35247</c:v>
                </c:pt>
                <c:pt idx="105">
                  <c:v>35278</c:v>
                </c:pt>
                <c:pt idx="106">
                  <c:v>35309</c:v>
                </c:pt>
                <c:pt idx="107">
                  <c:v>35339</c:v>
                </c:pt>
                <c:pt idx="108">
                  <c:v>35370</c:v>
                </c:pt>
                <c:pt idx="109">
                  <c:v>35400</c:v>
                </c:pt>
                <c:pt idx="110">
                  <c:v>35431</c:v>
                </c:pt>
                <c:pt idx="111">
                  <c:v>35462</c:v>
                </c:pt>
                <c:pt idx="112">
                  <c:v>35490</c:v>
                </c:pt>
                <c:pt idx="113">
                  <c:v>35521</c:v>
                </c:pt>
                <c:pt idx="114">
                  <c:v>35551</c:v>
                </c:pt>
                <c:pt idx="115">
                  <c:v>35582</c:v>
                </c:pt>
                <c:pt idx="116">
                  <c:v>35612</c:v>
                </c:pt>
                <c:pt idx="117">
                  <c:v>35643</c:v>
                </c:pt>
                <c:pt idx="118">
                  <c:v>35674</c:v>
                </c:pt>
                <c:pt idx="119">
                  <c:v>35704</c:v>
                </c:pt>
                <c:pt idx="120">
                  <c:v>35735</c:v>
                </c:pt>
                <c:pt idx="121">
                  <c:v>35765</c:v>
                </c:pt>
                <c:pt idx="122">
                  <c:v>35796</c:v>
                </c:pt>
                <c:pt idx="123">
                  <c:v>35827</c:v>
                </c:pt>
                <c:pt idx="124">
                  <c:v>35855</c:v>
                </c:pt>
                <c:pt idx="125">
                  <c:v>35886</c:v>
                </c:pt>
                <c:pt idx="126">
                  <c:v>35916</c:v>
                </c:pt>
                <c:pt idx="127">
                  <c:v>35947</c:v>
                </c:pt>
                <c:pt idx="128">
                  <c:v>35977</c:v>
                </c:pt>
                <c:pt idx="129">
                  <c:v>36008</c:v>
                </c:pt>
                <c:pt idx="130">
                  <c:v>36039</c:v>
                </c:pt>
                <c:pt idx="131">
                  <c:v>36069</c:v>
                </c:pt>
                <c:pt idx="132">
                  <c:v>36100</c:v>
                </c:pt>
                <c:pt idx="133">
                  <c:v>36130</c:v>
                </c:pt>
                <c:pt idx="134">
                  <c:v>36161</c:v>
                </c:pt>
                <c:pt idx="135">
                  <c:v>36192</c:v>
                </c:pt>
                <c:pt idx="136">
                  <c:v>36220</c:v>
                </c:pt>
                <c:pt idx="137">
                  <c:v>36251</c:v>
                </c:pt>
                <c:pt idx="138">
                  <c:v>36281</c:v>
                </c:pt>
                <c:pt idx="139">
                  <c:v>36312</c:v>
                </c:pt>
                <c:pt idx="140">
                  <c:v>36342</c:v>
                </c:pt>
                <c:pt idx="141">
                  <c:v>36373</c:v>
                </c:pt>
                <c:pt idx="142">
                  <c:v>36404</c:v>
                </c:pt>
                <c:pt idx="143">
                  <c:v>36434</c:v>
                </c:pt>
                <c:pt idx="144">
                  <c:v>36465</c:v>
                </c:pt>
                <c:pt idx="145">
                  <c:v>36495</c:v>
                </c:pt>
                <c:pt idx="146">
                  <c:v>36526</c:v>
                </c:pt>
                <c:pt idx="147">
                  <c:v>36557</c:v>
                </c:pt>
                <c:pt idx="148">
                  <c:v>36586</c:v>
                </c:pt>
                <c:pt idx="149">
                  <c:v>36617</c:v>
                </c:pt>
                <c:pt idx="150">
                  <c:v>36647</c:v>
                </c:pt>
                <c:pt idx="151">
                  <c:v>36678</c:v>
                </c:pt>
                <c:pt idx="152">
                  <c:v>36708</c:v>
                </c:pt>
                <c:pt idx="153">
                  <c:v>36739</c:v>
                </c:pt>
                <c:pt idx="154">
                  <c:v>36770</c:v>
                </c:pt>
                <c:pt idx="155">
                  <c:v>36800</c:v>
                </c:pt>
                <c:pt idx="156">
                  <c:v>36831</c:v>
                </c:pt>
                <c:pt idx="157">
                  <c:v>36861</c:v>
                </c:pt>
                <c:pt idx="158">
                  <c:v>36892</c:v>
                </c:pt>
                <c:pt idx="159">
                  <c:v>36923</c:v>
                </c:pt>
                <c:pt idx="160">
                  <c:v>36951</c:v>
                </c:pt>
                <c:pt idx="161">
                  <c:v>36982</c:v>
                </c:pt>
                <c:pt idx="162">
                  <c:v>37012</c:v>
                </c:pt>
                <c:pt idx="163">
                  <c:v>37043</c:v>
                </c:pt>
                <c:pt idx="164">
                  <c:v>37073</c:v>
                </c:pt>
                <c:pt idx="165">
                  <c:v>37104</c:v>
                </c:pt>
                <c:pt idx="166">
                  <c:v>37135</c:v>
                </c:pt>
                <c:pt idx="167">
                  <c:v>37165</c:v>
                </c:pt>
                <c:pt idx="168">
                  <c:v>37196</c:v>
                </c:pt>
                <c:pt idx="169">
                  <c:v>37226</c:v>
                </c:pt>
                <c:pt idx="170">
                  <c:v>37257</c:v>
                </c:pt>
                <c:pt idx="171">
                  <c:v>37288</c:v>
                </c:pt>
                <c:pt idx="172">
                  <c:v>37316</c:v>
                </c:pt>
                <c:pt idx="173">
                  <c:v>37347</c:v>
                </c:pt>
                <c:pt idx="174">
                  <c:v>37377</c:v>
                </c:pt>
                <c:pt idx="175">
                  <c:v>37408</c:v>
                </c:pt>
                <c:pt idx="176">
                  <c:v>37438</c:v>
                </c:pt>
                <c:pt idx="177">
                  <c:v>37469</c:v>
                </c:pt>
                <c:pt idx="178">
                  <c:v>37500</c:v>
                </c:pt>
                <c:pt idx="179">
                  <c:v>37530</c:v>
                </c:pt>
                <c:pt idx="180">
                  <c:v>37561</c:v>
                </c:pt>
                <c:pt idx="181">
                  <c:v>37591</c:v>
                </c:pt>
                <c:pt idx="182">
                  <c:v>37622</c:v>
                </c:pt>
                <c:pt idx="183">
                  <c:v>37653</c:v>
                </c:pt>
                <c:pt idx="184">
                  <c:v>37681</c:v>
                </c:pt>
                <c:pt idx="185">
                  <c:v>37712</c:v>
                </c:pt>
                <c:pt idx="186">
                  <c:v>37742</c:v>
                </c:pt>
                <c:pt idx="187">
                  <c:v>37773</c:v>
                </c:pt>
                <c:pt idx="188">
                  <c:v>37803</c:v>
                </c:pt>
                <c:pt idx="189">
                  <c:v>37834</c:v>
                </c:pt>
                <c:pt idx="190">
                  <c:v>37865</c:v>
                </c:pt>
                <c:pt idx="191">
                  <c:v>37895</c:v>
                </c:pt>
                <c:pt idx="192">
                  <c:v>37926</c:v>
                </c:pt>
                <c:pt idx="193">
                  <c:v>37956</c:v>
                </c:pt>
              </c:strCache>
            </c:strRef>
          </c:cat>
          <c:val>
            <c:numRef>
              <c:f>'Meter Log'!$E$3:$E$196</c:f>
              <c:numCache>
                <c:ptCount val="194"/>
                <c:pt idx="0">
                  <c:v>9.55</c:v>
                </c:pt>
                <c:pt idx="1">
                  <c:v>1.12</c:v>
                </c:pt>
                <c:pt idx="2">
                  <c:v>1.11</c:v>
                </c:pt>
                <c:pt idx="3">
                  <c:v>4.42</c:v>
                </c:pt>
                <c:pt idx="4">
                  <c:v>8.64</c:v>
                </c:pt>
                <c:pt idx="5">
                  <c:v>13.53</c:v>
                </c:pt>
                <c:pt idx="6">
                  <c:v>4.3</c:v>
                </c:pt>
                <c:pt idx="7">
                  <c:v>9.7</c:v>
                </c:pt>
                <c:pt idx="8">
                  <c:v>11.95</c:v>
                </c:pt>
                <c:pt idx="9">
                  <c:v>12.52</c:v>
                </c:pt>
                <c:pt idx="10">
                  <c:v>13.8</c:v>
                </c:pt>
                <c:pt idx="11">
                  <c:v>8.9</c:v>
                </c:pt>
                <c:pt idx="12">
                  <c:v>15.15</c:v>
                </c:pt>
                <c:pt idx="13">
                  <c:v>9.9</c:v>
                </c:pt>
                <c:pt idx="14">
                  <c:v>8.33</c:v>
                </c:pt>
                <c:pt idx="15">
                  <c:v>14.52</c:v>
                </c:pt>
                <c:pt idx="16">
                  <c:v>5.31</c:v>
                </c:pt>
                <c:pt idx="17">
                  <c:v>6.1</c:v>
                </c:pt>
                <c:pt idx="18">
                  <c:v>9.74</c:v>
                </c:pt>
                <c:pt idx="19">
                  <c:v>9.12</c:v>
                </c:pt>
                <c:pt idx="20">
                  <c:v>9.48</c:v>
                </c:pt>
                <c:pt idx="21">
                  <c:v>9.27</c:v>
                </c:pt>
                <c:pt idx="22">
                  <c:v>9.21</c:v>
                </c:pt>
                <c:pt idx="23">
                  <c:v>10.79</c:v>
                </c:pt>
                <c:pt idx="24">
                  <c:v>10.26</c:v>
                </c:pt>
                <c:pt idx="25">
                  <c:v>10.89</c:v>
                </c:pt>
                <c:pt idx="26">
                  <c:v>11.44</c:v>
                </c:pt>
                <c:pt idx="27">
                  <c:v>15.13</c:v>
                </c:pt>
                <c:pt idx="28">
                  <c:v>9.32</c:v>
                </c:pt>
                <c:pt idx="29">
                  <c:v>13.74</c:v>
                </c:pt>
                <c:pt idx="30">
                  <c:v>9.8</c:v>
                </c:pt>
                <c:pt idx="31">
                  <c:v>10.98</c:v>
                </c:pt>
                <c:pt idx="32">
                  <c:v>14.3</c:v>
                </c:pt>
                <c:pt idx="33">
                  <c:v>17.44</c:v>
                </c:pt>
                <c:pt idx="34">
                  <c:v>10.44</c:v>
                </c:pt>
                <c:pt idx="35">
                  <c:v>11.62</c:v>
                </c:pt>
                <c:pt idx="36">
                  <c:v>11.05</c:v>
                </c:pt>
                <c:pt idx="37">
                  <c:v>9.87055555555556</c:v>
                </c:pt>
                <c:pt idx="38">
                  <c:v>8.279999999999998</c:v>
                </c:pt>
                <c:pt idx="39">
                  <c:v>13.06249999999999</c:v>
                </c:pt>
                <c:pt idx="40">
                  <c:v>4.484313725490175</c:v>
                </c:pt>
                <c:pt idx="41">
                  <c:v>4.504938271604967</c:v>
                </c:pt>
                <c:pt idx="42">
                  <c:v>4.002525252525253</c:v>
                </c:pt>
                <c:pt idx="43">
                  <c:v>13.25357142857142</c:v>
                </c:pt>
                <c:pt idx="44">
                  <c:v>9.26290322580645</c:v>
                </c:pt>
                <c:pt idx="45">
                  <c:v>2.768686868686854</c:v>
                </c:pt>
                <c:pt idx="46">
                  <c:v>0</c:v>
                </c:pt>
                <c:pt idx="47">
                  <c:v>0.2478494623656227</c:v>
                </c:pt>
                <c:pt idx="48">
                  <c:v>7.015591397849451</c:v>
                </c:pt>
                <c:pt idx="49">
                  <c:v>5.333333333333372</c:v>
                </c:pt>
                <c:pt idx="50">
                  <c:v>15.257070707070714</c:v>
                </c:pt>
                <c:pt idx="51">
                  <c:v>14.833333333333268</c:v>
                </c:pt>
                <c:pt idx="52">
                  <c:v>8.206896551724201</c:v>
                </c:pt>
                <c:pt idx="53">
                  <c:v>8.042222222222133</c:v>
                </c:pt>
                <c:pt idx="54">
                  <c:v>5.2978494623656385</c:v>
                </c:pt>
                <c:pt idx="55">
                  <c:v>12.610087719298255</c:v>
                </c:pt>
                <c:pt idx="56">
                  <c:v>8.069230769230717</c:v>
                </c:pt>
                <c:pt idx="57">
                  <c:v>0.02440476190475324</c:v>
                </c:pt>
                <c:pt idx="58">
                  <c:v>0.0005555555555676821</c:v>
                </c:pt>
                <c:pt idx="59">
                  <c:v>0.003124999999973473</c:v>
                </c:pt>
                <c:pt idx="60">
                  <c:v>0.009195402298946751</c:v>
                </c:pt>
                <c:pt idx="61">
                  <c:v>0</c:v>
                </c:pt>
                <c:pt idx="62">
                  <c:v>0</c:v>
                </c:pt>
                <c:pt idx="63">
                  <c:v>2.109313725490139</c:v>
                </c:pt>
                <c:pt idx="64">
                  <c:v>1.685000000000097</c:v>
                </c:pt>
                <c:pt idx="65">
                  <c:v>0</c:v>
                </c:pt>
                <c:pt idx="66">
                  <c:v>5.359770114942437</c:v>
                </c:pt>
                <c:pt idx="67">
                  <c:v>4.252873563218391</c:v>
                </c:pt>
                <c:pt idx="68">
                  <c:v>4.190555555555572</c:v>
                </c:pt>
                <c:pt idx="69">
                  <c:v>4.194791666666712</c:v>
                </c:pt>
                <c:pt idx="70">
                  <c:v>1.2166666666666464</c:v>
                </c:pt>
                <c:pt idx="71">
                  <c:v>5.793103448275862</c:v>
                </c:pt>
                <c:pt idx="72">
                  <c:v>2.275757575757576</c:v>
                </c:pt>
                <c:pt idx="73">
                  <c:v>2.4225806451612906</c:v>
                </c:pt>
                <c:pt idx="74">
                  <c:v>2.4225806451612906</c:v>
                </c:pt>
                <c:pt idx="75">
                  <c:v>2.6821428571428574</c:v>
                </c:pt>
                <c:pt idx="76">
                  <c:v>2.4225806451612906</c:v>
                </c:pt>
                <c:pt idx="77">
                  <c:v>2.5033333333333334</c:v>
                </c:pt>
                <c:pt idx="78">
                  <c:v>2.4225806451612906</c:v>
                </c:pt>
                <c:pt idx="79">
                  <c:v>2.5033333333333334</c:v>
                </c:pt>
                <c:pt idx="80">
                  <c:v>2.4225806451612906</c:v>
                </c:pt>
                <c:pt idx="81">
                  <c:v>2.4225806451612906</c:v>
                </c:pt>
                <c:pt idx="82">
                  <c:v>2.0297297297297296</c:v>
                </c:pt>
                <c:pt idx="83">
                  <c:v>0</c:v>
                </c:pt>
                <c:pt idx="84">
                  <c:v>0.0055555555555505025</c:v>
                </c:pt>
                <c:pt idx="85">
                  <c:v>10.956521739130437</c:v>
                </c:pt>
                <c:pt idx="86">
                  <c:v>8.85752688172043</c:v>
                </c:pt>
                <c:pt idx="87">
                  <c:v>3.0028735632183907</c:v>
                </c:pt>
                <c:pt idx="88">
                  <c:v>0</c:v>
                </c:pt>
                <c:pt idx="89">
                  <c:v>6.24444444444445</c:v>
                </c:pt>
                <c:pt idx="90">
                  <c:v>5.40860215053763</c:v>
                </c:pt>
                <c:pt idx="91">
                  <c:v>10.848888888888887</c:v>
                </c:pt>
                <c:pt idx="92">
                  <c:v>10.135483870967741</c:v>
                </c:pt>
                <c:pt idx="93">
                  <c:v>9.838709677419354</c:v>
                </c:pt>
                <c:pt idx="94">
                  <c:v>11.959770114942536</c:v>
                </c:pt>
                <c:pt idx="95">
                  <c:v>15</c:v>
                </c:pt>
                <c:pt idx="96">
                  <c:v>14.40555555555554</c:v>
                </c:pt>
                <c:pt idx="97">
                  <c:v>13.376344086021515</c:v>
                </c:pt>
                <c:pt idx="98">
                  <c:v>16.516129032258053</c:v>
                </c:pt>
                <c:pt idx="99">
                  <c:v>14.743103448275873</c:v>
                </c:pt>
                <c:pt idx="100">
                  <c:v>9.191935483870957</c:v>
                </c:pt>
                <c:pt idx="101">
                  <c:v>12.648333333333337</c:v>
                </c:pt>
                <c:pt idx="102">
                  <c:v>4.570430107526893</c:v>
                </c:pt>
                <c:pt idx="103">
                  <c:v>8.367222222222203</c:v>
                </c:pt>
                <c:pt idx="104">
                  <c:v>9.983870967741925</c:v>
                </c:pt>
                <c:pt idx="105">
                  <c:v>14.66720430107529</c:v>
                </c:pt>
                <c:pt idx="106">
                  <c:v>6.697222222222233</c:v>
                </c:pt>
                <c:pt idx="107">
                  <c:v>7.491397849462373</c:v>
                </c:pt>
                <c:pt idx="108">
                  <c:v>14.976666666666663</c:v>
                </c:pt>
                <c:pt idx="109">
                  <c:v>7.134946236559141</c:v>
                </c:pt>
                <c:pt idx="110">
                  <c:v>8.855376344086023</c:v>
                </c:pt>
                <c:pt idx="111">
                  <c:v>11.306547619047608</c:v>
                </c:pt>
                <c:pt idx="112">
                  <c:v>12.363440860215055</c:v>
                </c:pt>
                <c:pt idx="113">
                  <c:v>4.568333333333309</c:v>
                </c:pt>
                <c:pt idx="114">
                  <c:v>8.035483870967743</c:v>
                </c:pt>
                <c:pt idx="115">
                  <c:v>13.258333333333363</c:v>
                </c:pt>
                <c:pt idx="116">
                  <c:v>9.220430107526882</c:v>
                </c:pt>
                <c:pt idx="117">
                  <c:v>11.63064516129032</c:v>
                </c:pt>
                <c:pt idx="118">
                  <c:v>7.523333333333337</c:v>
                </c:pt>
                <c:pt idx="119">
                  <c:v>12.98817204301075</c:v>
                </c:pt>
                <c:pt idx="120">
                  <c:v>8.351666666666663</c:v>
                </c:pt>
                <c:pt idx="121">
                  <c:v>14.037096774193556</c:v>
                </c:pt>
                <c:pt idx="122">
                  <c:v>14.223655913978467</c:v>
                </c:pt>
                <c:pt idx="123">
                  <c:v>10.49404761904763</c:v>
                </c:pt>
                <c:pt idx="124">
                  <c:v>10.052150537634422</c:v>
                </c:pt>
                <c:pt idx="125">
                  <c:v>6.364999999999984</c:v>
                </c:pt>
                <c:pt idx="126">
                  <c:v>9.289247311827943</c:v>
                </c:pt>
                <c:pt idx="127">
                  <c:v>15.265555555555592</c:v>
                </c:pt>
                <c:pt idx="128">
                  <c:v>9.8327956989247</c:v>
                </c:pt>
                <c:pt idx="129">
                  <c:v>9.034946236559199</c:v>
                </c:pt>
                <c:pt idx="130">
                  <c:v>10.743888888888856</c:v>
                </c:pt>
                <c:pt idx="131">
                  <c:v>12.598924731182803</c:v>
                </c:pt>
                <c:pt idx="132">
                  <c:v>13.030555555555516</c:v>
                </c:pt>
                <c:pt idx="133">
                  <c:v>14.137096774193587</c:v>
                </c:pt>
                <c:pt idx="134">
                  <c:v>15.486559139784907</c:v>
                </c:pt>
                <c:pt idx="135">
                  <c:v>11.560714285714287</c:v>
                </c:pt>
                <c:pt idx="136">
                  <c:v>10.741397849462365</c:v>
                </c:pt>
                <c:pt idx="137">
                  <c:v>6.29722222222222</c:v>
                </c:pt>
                <c:pt idx="138">
                  <c:v>8.05698924731183</c:v>
                </c:pt>
                <c:pt idx="139">
                  <c:v>10.653888888888888</c:v>
                </c:pt>
                <c:pt idx="140">
                  <c:v>11.00107526881721</c:v>
                </c:pt>
                <c:pt idx="141">
                  <c:v>11.277956989247311</c:v>
                </c:pt>
                <c:pt idx="142">
                  <c:v>10.391111111111108</c:v>
                </c:pt>
                <c:pt idx="143">
                  <c:v>10.430645161290322</c:v>
                </c:pt>
                <c:pt idx="144">
                  <c:v>13.023333333333337</c:v>
                </c:pt>
                <c:pt idx="145">
                  <c:v>17.040322580645153</c:v>
                </c:pt>
                <c:pt idx="146">
                  <c:v>16.09354838709678</c:v>
                </c:pt>
                <c:pt idx="147">
                  <c:v>11.463793103448264</c:v>
                </c:pt>
                <c:pt idx="148">
                  <c:v>14.23172043010753</c:v>
                </c:pt>
                <c:pt idx="149">
                  <c:v>9.065555555555571</c:v>
                </c:pt>
                <c:pt idx="150">
                  <c:v>15.339784946236543</c:v>
                </c:pt>
                <c:pt idx="151">
                  <c:v>10.513333333333346</c:v>
                </c:pt>
                <c:pt idx="152">
                  <c:v>11.58172043010753</c:v>
                </c:pt>
                <c:pt idx="153">
                  <c:v>6.331720430107526</c:v>
                </c:pt>
                <c:pt idx="154">
                  <c:v>15.068888888888901</c:v>
                </c:pt>
                <c:pt idx="155">
                  <c:v>9.72526881720427</c:v>
                </c:pt>
                <c:pt idx="156">
                  <c:v>10.992222222222255</c:v>
                </c:pt>
                <c:pt idx="157">
                  <c:v>11.742473118279563</c:v>
                </c:pt>
                <c:pt idx="158">
                  <c:v>13.283333333333317</c:v>
                </c:pt>
                <c:pt idx="159">
                  <c:v>11.650000000000015</c:v>
                </c:pt>
                <c:pt idx="160">
                  <c:v>12.074731182795707</c:v>
                </c:pt>
                <c:pt idx="161">
                  <c:v>12.438888888888869</c:v>
                </c:pt>
                <c:pt idx="162">
                  <c:v>5.204301075268827</c:v>
                </c:pt>
                <c:pt idx="163">
                  <c:v>8.778333333333345</c:v>
                </c:pt>
                <c:pt idx="164">
                  <c:v>7.069354838709666</c:v>
                </c:pt>
                <c:pt idx="165">
                  <c:v>11.438172043010752</c:v>
                </c:pt>
                <c:pt idx="166">
                  <c:v>7.878333333333305</c:v>
                </c:pt>
                <c:pt idx="167">
                  <c:v>10.291935483870983</c:v>
                </c:pt>
                <c:pt idx="168">
                  <c:v>13.013333333333321</c:v>
                </c:pt>
                <c:pt idx="169">
                  <c:v>12.839784946236593</c:v>
                </c:pt>
                <c:pt idx="170">
                  <c:v>12.965591397849455</c:v>
                </c:pt>
                <c:pt idx="171">
                  <c:v>14.337499999999993</c:v>
                </c:pt>
                <c:pt idx="172">
                  <c:v>8.285483870967724</c:v>
                </c:pt>
                <c:pt idx="173">
                  <c:v>4.670000000000022</c:v>
                </c:pt>
                <c:pt idx="174">
                  <c:v>6.276881720430108</c:v>
                </c:pt>
                <c:pt idx="175">
                  <c:v>14.183333333333344</c:v>
                </c:pt>
                <c:pt idx="176">
                  <c:v>11.432795698924712</c:v>
                </c:pt>
                <c:pt idx="177">
                  <c:v>8.803225806451602</c:v>
                </c:pt>
                <c:pt idx="178">
                  <c:v>14.67499999999998</c:v>
                </c:pt>
                <c:pt idx="179">
                  <c:v>11.73064516129035</c:v>
                </c:pt>
                <c:pt idx="180">
                  <c:v>7.551666666666683</c:v>
                </c:pt>
                <c:pt idx="181">
                  <c:v>14.660215053763457</c:v>
                </c:pt>
                <c:pt idx="182">
                  <c:v>13.390322580645133</c:v>
                </c:pt>
                <c:pt idx="183">
                  <c:v>9.550595238095282</c:v>
                </c:pt>
                <c:pt idx="184">
                  <c:v>16.391397849462322</c:v>
                </c:pt>
                <c:pt idx="185">
                  <c:v>11.294444444444443</c:v>
                </c:pt>
                <c:pt idx="186">
                  <c:v>1.9327956989247306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</c:ser>
        <c:gapWidth val="0"/>
        <c:axId val="50423652"/>
        <c:axId val="51159685"/>
      </c:barChart>
      <c:cat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59685"/>
        <c:crosses val="autoZero"/>
        <c:auto val="0"/>
        <c:lblOffset val="100"/>
        <c:noMultiLvlLbl val="0"/>
      </c:catAx>
      <c:valAx>
        <c:axId val="511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42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Breamlea Wind Generator
Lifetime History - Average Power each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35"/>
          <c:w val="0.9347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'Meter Log'!$D$3:$D$196</c:f>
              <c:strCache>
                <c:ptCount val="194"/>
                <c:pt idx="0">
                  <c:v>32082</c:v>
                </c:pt>
                <c:pt idx="1">
                  <c:v>32112</c:v>
                </c:pt>
                <c:pt idx="2">
                  <c:v>32143</c:v>
                </c:pt>
                <c:pt idx="3">
                  <c:v>32174</c:v>
                </c:pt>
                <c:pt idx="4">
                  <c:v>32203</c:v>
                </c:pt>
                <c:pt idx="5">
                  <c:v>32234</c:v>
                </c:pt>
                <c:pt idx="6">
                  <c:v>32264</c:v>
                </c:pt>
                <c:pt idx="7">
                  <c:v>32295</c:v>
                </c:pt>
                <c:pt idx="8">
                  <c:v>32325</c:v>
                </c:pt>
                <c:pt idx="9">
                  <c:v>32356</c:v>
                </c:pt>
                <c:pt idx="10">
                  <c:v>32387</c:v>
                </c:pt>
                <c:pt idx="11">
                  <c:v>32417</c:v>
                </c:pt>
                <c:pt idx="12">
                  <c:v>32448</c:v>
                </c:pt>
                <c:pt idx="13">
                  <c:v>32478</c:v>
                </c:pt>
                <c:pt idx="14">
                  <c:v>32509</c:v>
                </c:pt>
                <c:pt idx="15">
                  <c:v>32540</c:v>
                </c:pt>
                <c:pt idx="16">
                  <c:v>32568</c:v>
                </c:pt>
                <c:pt idx="17">
                  <c:v>32599</c:v>
                </c:pt>
                <c:pt idx="18">
                  <c:v>32629</c:v>
                </c:pt>
                <c:pt idx="19">
                  <c:v>32660</c:v>
                </c:pt>
                <c:pt idx="20">
                  <c:v>32690</c:v>
                </c:pt>
                <c:pt idx="21">
                  <c:v>32721</c:v>
                </c:pt>
                <c:pt idx="22">
                  <c:v>32752</c:v>
                </c:pt>
                <c:pt idx="23">
                  <c:v>32782</c:v>
                </c:pt>
                <c:pt idx="24">
                  <c:v>32813</c:v>
                </c:pt>
                <c:pt idx="25">
                  <c:v>32843</c:v>
                </c:pt>
                <c:pt idx="26">
                  <c:v>32874</c:v>
                </c:pt>
                <c:pt idx="27">
                  <c:v>32905</c:v>
                </c:pt>
                <c:pt idx="28">
                  <c:v>32933</c:v>
                </c:pt>
                <c:pt idx="29">
                  <c:v>32964</c:v>
                </c:pt>
                <c:pt idx="30">
                  <c:v>32994</c:v>
                </c:pt>
                <c:pt idx="31">
                  <c:v>33025</c:v>
                </c:pt>
                <c:pt idx="32">
                  <c:v>33055</c:v>
                </c:pt>
                <c:pt idx="33">
                  <c:v>33086</c:v>
                </c:pt>
                <c:pt idx="34">
                  <c:v>33117</c:v>
                </c:pt>
                <c:pt idx="35">
                  <c:v>33147</c:v>
                </c:pt>
                <c:pt idx="36">
                  <c:v>33178</c:v>
                </c:pt>
                <c:pt idx="37">
                  <c:v>33208</c:v>
                </c:pt>
                <c:pt idx="38">
                  <c:v>33239</c:v>
                </c:pt>
                <c:pt idx="39">
                  <c:v>33270</c:v>
                </c:pt>
                <c:pt idx="40">
                  <c:v>33298</c:v>
                </c:pt>
                <c:pt idx="41">
                  <c:v>33329</c:v>
                </c:pt>
                <c:pt idx="42">
                  <c:v>33359</c:v>
                </c:pt>
                <c:pt idx="43">
                  <c:v>33390</c:v>
                </c:pt>
                <c:pt idx="44">
                  <c:v>33420</c:v>
                </c:pt>
                <c:pt idx="45">
                  <c:v>33451</c:v>
                </c:pt>
                <c:pt idx="46">
                  <c:v>33482</c:v>
                </c:pt>
                <c:pt idx="47">
                  <c:v>33512</c:v>
                </c:pt>
                <c:pt idx="48">
                  <c:v>33543</c:v>
                </c:pt>
                <c:pt idx="49">
                  <c:v>33573</c:v>
                </c:pt>
                <c:pt idx="50">
                  <c:v>33604</c:v>
                </c:pt>
                <c:pt idx="51">
                  <c:v>33635</c:v>
                </c:pt>
                <c:pt idx="52">
                  <c:v>33664</c:v>
                </c:pt>
                <c:pt idx="53">
                  <c:v>33695</c:v>
                </c:pt>
                <c:pt idx="54">
                  <c:v>33725</c:v>
                </c:pt>
                <c:pt idx="55">
                  <c:v>33756</c:v>
                </c:pt>
                <c:pt idx="56">
                  <c:v>33786</c:v>
                </c:pt>
                <c:pt idx="57">
                  <c:v>33817</c:v>
                </c:pt>
                <c:pt idx="58">
                  <c:v>33848</c:v>
                </c:pt>
                <c:pt idx="59">
                  <c:v>33878</c:v>
                </c:pt>
                <c:pt idx="60">
                  <c:v>33909</c:v>
                </c:pt>
                <c:pt idx="61">
                  <c:v>33939</c:v>
                </c:pt>
                <c:pt idx="62">
                  <c:v>33970</c:v>
                </c:pt>
                <c:pt idx="63">
                  <c:v>34001</c:v>
                </c:pt>
                <c:pt idx="64">
                  <c:v>34029</c:v>
                </c:pt>
                <c:pt idx="65">
                  <c:v>34060</c:v>
                </c:pt>
                <c:pt idx="66">
                  <c:v>34090</c:v>
                </c:pt>
                <c:pt idx="67">
                  <c:v>34121</c:v>
                </c:pt>
                <c:pt idx="68">
                  <c:v>34151</c:v>
                </c:pt>
                <c:pt idx="69">
                  <c:v>34182</c:v>
                </c:pt>
                <c:pt idx="70">
                  <c:v>34213</c:v>
                </c:pt>
                <c:pt idx="71">
                  <c:v>34243</c:v>
                </c:pt>
                <c:pt idx="72">
                  <c:v>34274</c:v>
                </c:pt>
                <c:pt idx="73">
                  <c:v>34304</c:v>
                </c:pt>
                <c:pt idx="74">
                  <c:v>34335</c:v>
                </c:pt>
                <c:pt idx="75">
                  <c:v>34366</c:v>
                </c:pt>
                <c:pt idx="76">
                  <c:v>34394</c:v>
                </c:pt>
                <c:pt idx="77">
                  <c:v>34425</c:v>
                </c:pt>
                <c:pt idx="78">
                  <c:v>34455</c:v>
                </c:pt>
                <c:pt idx="79">
                  <c:v>34486</c:v>
                </c:pt>
                <c:pt idx="80">
                  <c:v>34516</c:v>
                </c:pt>
                <c:pt idx="81">
                  <c:v>34547</c:v>
                </c:pt>
                <c:pt idx="82">
                  <c:v>34578</c:v>
                </c:pt>
                <c:pt idx="83">
                  <c:v>34608</c:v>
                </c:pt>
                <c:pt idx="84">
                  <c:v>34639</c:v>
                </c:pt>
                <c:pt idx="85">
                  <c:v>34669</c:v>
                </c:pt>
                <c:pt idx="86">
                  <c:v>34700</c:v>
                </c:pt>
                <c:pt idx="87">
                  <c:v>34731</c:v>
                </c:pt>
                <c:pt idx="88">
                  <c:v>34759</c:v>
                </c:pt>
                <c:pt idx="89">
                  <c:v>34790</c:v>
                </c:pt>
                <c:pt idx="90">
                  <c:v>34820</c:v>
                </c:pt>
                <c:pt idx="91">
                  <c:v>34851</c:v>
                </c:pt>
                <c:pt idx="92">
                  <c:v>34881</c:v>
                </c:pt>
                <c:pt idx="93">
                  <c:v>34912</c:v>
                </c:pt>
                <c:pt idx="94">
                  <c:v>34943</c:v>
                </c:pt>
                <c:pt idx="95">
                  <c:v>34973</c:v>
                </c:pt>
                <c:pt idx="96">
                  <c:v>35004</c:v>
                </c:pt>
                <c:pt idx="97">
                  <c:v>35034</c:v>
                </c:pt>
                <c:pt idx="98">
                  <c:v>35065</c:v>
                </c:pt>
                <c:pt idx="99">
                  <c:v>35096</c:v>
                </c:pt>
                <c:pt idx="100">
                  <c:v>35125</c:v>
                </c:pt>
                <c:pt idx="101">
                  <c:v>35156</c:v>
                </c:pt>
                <c:pt idx="102">
                  <c:v>35186</c:v>
                </c:pt>
                <c:pt idx="103">
                  <c:v>35217</c:v>
                </c:pt>
                <c:pt idx="104">
                  <c:v>35247</c:v>
                </c:pt>
                <c:pt idx="105">
                  <c:v>35278</c:v>
                </c:pt>
                <c:pt idx="106">
                  <c:v>35309</c:v>
                </c:pt>
                <c:pt idx="107">
                  <c:v>35339</c:v>
                </c:pt>
                <c:pt idx="108">
                  <c:v>35370</c:v>
                </c:pt>
                <c:pt idx="109">
                  <c:v>35400</c:v>
                </c:pt>
                <c:pt idx="110">
                  <c:v>35431</c:v>
                </c:pt>
                <c:pt idx="111">
                  <c:v>35462</c:v>
                </c:pt>
                <c:pt idx="112">
                  <c:v>35490</c:v>
                </c:pt>
                <c:pt idx="113">
                  <c:v>35521</c:v>
                </c:pt>
                <c:pt idx="114">
                  <c:v>35551</c:v>
                </c:pt>
                <c:pt idx="115">
                  <c:v>35582</c:v>
                </c:pt>
                <c:pt idx="116">
                  <c:v>35612</c:v>
                </c:pt>
                <c:pt idx="117">
                  <c:v>35643</c:v>
                </c:pt>
                <c:pt idx="118">
                  <c:v>35674</c:v>
                </c:pt>
                <c:pt idx="119">
                  <c:v>35704</c:v>
                </c:pt>
                <c:pt idx="120">
                  <c:v>35735</c:v>
                </c:pt>
                <c:pt idx="121">
                  <c:v>35765</c:v>
                </c:pt>
                <c:pt idx="122">
                  <c:v>35796</c:v>
                </c:pt>
                <c:pt idx="123">
                  <c:v>35827</c:v>
                </c:pt>
                <c:pt idx="124">
                  <c:v>35855</c:v>
                </c:pt>
                <c:pt idx="125">
                  <c:v>35886</c:v>
                </c:pt>
                <c:pt idx="126">
                  <c:v>35916</c:v>
                </c:pt>
                <c:pt idx="127">
                  <c:v>35947</c:v>
                </c:pt>
                <c:pt idx="128">
                  <c:v>35977</c:v>
                </c:pt>
                <c:pt idx="129">
                  <c:v>36008</c:v>
                </c:pt>
                <c:pt idx="130">
                  <c:v>36039</c:v>
                </c:pt>
                <c:pt idx="131">
                  <c:v>36069</c:v>
                </c:pt>
                <c:pt idx="132">
                  <c:v>36100</c:v>
                </c:pt>
                <c:pt idx="133">
                  <c:v>36130</c:v>
                </c:pt>
                <c:pt idx="134">
                  <c:v>36161</c:v>
                </c:pt>
                <c:pt idx="135">
                  <c:v>36192</c:v>
                </c:pt>
                <c:pt idx="136">
                  <c:v>36220</c:v>
                </c:pt>
                <c:pt idx="137">
                  <c:v>36251</c:v>
                </c:pt>
                <c:pt idx="138">
                  <c:v>36281</c:v>
                </c:pt>
                <c:pt idx="139">
                  <c:v>36312</c:v>
                </c:pt>
                <c:pt idx="140">
                  <c:v>36342</c:v>
                </c:pt>
                <c:pt idx="141">
                  <c:v>36373</c:v>
                </c:pt>
                <c:pt idx="142">
                  <c:v>36404</c:v>
                </c:pt>
                <c:pt idx="143">
                  <c:v>36434</c:v>
                </c:pt>
                <c:pt idx="144">
                  <c:v>36465</c:v>
                </c:pt>
                <c:pt idx="145">
                  <c:v>36495</c:v>
                </c:pt>
                <c:pt idx="146">
                  <c:v>36526</c:v>
                </c:pt>
                <c:pt idx="147">
                  <c:v>36557</c:v>
                </c:pt>
                <c:pt idx="148">
                  <c:v>36586</c:v>
                </c:pt>
                <c:pt idx="149">
                  <c:v>36617</c:v>
                </c:pt>
                <c:pt idx="150">
                  <c:v>36647</c:v>
                </c:pt>
                <c:pt idx="151">
                  <c:v>36678</c:v>
                </c:pt>
                <c:pt idx="152">
                  <c:v>36708</c:v>
                </c:pt>
                <c:pt idx="153">
                  <c:v>36739</c:v>
                </c:pt>
                <c:pt idx="154">
                  <c:v>36770</c:v>
                </c:pt>
                <c:pt idx="155">
                  <c:v>36800</c:v>
                </c:pt>
                <c:pt idx="156">
                  <c:v>36831</c:v>
                </c:pt>
                <c:pt idx="157">
                  <c:v>36861</c:v>
                </c:pt>
                <c:pt idx="158">
                  <c:v>36892</c:v>
                </c:pt>
                <c:pt idx="159">
                  <c:v>36923</c:v>
                </c:pt>
                <c:pt idx="160">
                  <c:v>36951</c:v>
                </c:pt>
                <c:pt idx="161">
                  <c:v>36982</c:v>
                </c:pt>
                <c:pt idx="162">
                  <c:v>37012</c:v>
                </c:pt>
                <c:pt idx="163">
                  <c:v>37043</c:v>
                </c:pt>
                <c:pt idx="164">
                  <c:v>37073</c:v>
                </c:pt>
                <c:pt idx="165">
                  <c:v>37104</c:v>
                </c:pt>
                <c:pt idx="166">
                  <c:v>37135</c:v>
                </c:pt>
                <c:pt idx="167">
                  <c:v>37165</c:v>
                </c:pt>
                <c:pt idx="168">
                  <c:v>37196</c:v>
                </c:pt>
                <c:pt idx="169">
                  <c:v>37226</c:v>
                </c:pt>
                <c:pt idx="170">
                  <c:v>37257</c:v>
                </c:pt>
                <c:pt idx="171">
                  <c:v>37288</c:v>
                </c:pt>
                <c:pt idx="172">
                  <c:v>37316</c:v>
                </c:pt>
                <c:pt idx="173">
                  <c:v>37347</c:v>
                </c:pt>
                <c:pt idx="174">
                  <c:v>37377</c:v>
                </c:pt>
                <c:pt idx="175">
                  <c:v>37408</c:v>
                </c:pt>
                <c:pt idx="176">
                  <c:v>37438</c:v>
                </c:pt>
                <c:pt idx="177">
                  <c:v>37469</c:v>
                </c:pt>
                <c:pt idx="178">
                  <c:v>37500</c:v>
                </c:pt>
                <c:pt idx="179">
                  <c:v>37530</c:v>
                </c:pt>
                <c:pt idx="180">
                  <c:v>37561</c:v>
                </c:pt>
                <c:pt idx="181">
                  <c:v>37591</c:v>
                </c:pt>
                <c:pt idx="182">
                  <c:v>37622</c:v>
                </c:pt>
                <c:pt idx="183">
                  <c:v>37653</c:v>
                </c:pt>
                <c:pt idx="184">
                  <c:v>37681</c:v>
                </c:pt>
                <c:pt idx="185">
                  <c:v>37712</c:v>
                </c:pt>
                <c:pt idx="186">
                  <c:v>37742</c:v>
                </c:pt>
                <c:pt idx="187">
                  <c:v>37773</c:v>
                </c:pt>
                <c:pt idx="188">
                  <c:v>37803</c:v>
                </c:pt>
                <c:pt idx="189">
                  <c:v>37834</c:v>
                </c:pt>
                <c:pt idx="190">
                  <c:v>37865</c:v>
                </c:pt>
                <c:pt idx="191">
                  <c:v>37895</c:v>
                </c:pt>
                <c:pt idx="192">
                  <c:v>37926</c:v>
                </c:pt>
                <c:pt idx="193">
                  <c:v>37956</c:v>
                </c:pt>
              </c:strCache>
            </c:strRef>
          </c:cat>
          <c:val>
            <c:numRef>
              <c:f>'Meter Log'!$E$3:$E$196</c:f>
              <c:numCache>
                <c:ptCount val="194"/>
                <c:pt idx="0">
                  <c:v>9.55</c:v>
                </c:pt>
                <c:pt idx="1">
                  <c:v>1.12</c:v>
                </c:pt>
                <c:pt idx="2">
                  <c:v>1.11</c:v>
                </c:pt>
                <c:pt idx="3">
                  <c:v>4.42</c:v>
                </c:pt>
                <c:pt idx="4">
                  <c:v>8.64</c:v>
                </c:pt>
                <c:pt idx="5">
                  <c:v>13.53</c:v>
                </c:pt>
                <c:pt idx="6">
                  <c:v>4.3</c:v>
                </c:pt>
                <c:pt idx="7">
                  <c:v>9.7</c:v>
                </c:pt>
                <c:pt idx="8">
                  <c:v>11.95</c:v>
                </c:pt>
                <c:pt idx="9">
                  <c:v>12.52</c:v>
                </c:pt>
                <c:pt idx="10">
                  <c:v>13.8</c:v>
                </c:pt>
                <c:pt idx="11">
                  <c:v>8.9</c:v>
                </c:pt>
                <c:pt idx="12">
                  <c:v>15.15</c:v>
                </c:pt>
                <c:pt idx="13">
                  <c:v>9.9</c:v>
                </c:pt>
                <c:pt idx="14">
                  <c:v>8.33</c:v>
                </c:pt>
                <c:pt idx="15">
                  <c:v>14.52</c:v>
                </c:pt>
                <c:pt idx="16">
                  <c:v>5.31</c:v>
                </c:pt>
                <c:pt idx="17">
                  <c:v>6.1</c:v>
                </c:pt>
                <c:pt idx="18">
                  <c:v>9.74</c:v>
                </c:pt>
                <c:pt idx="19">
                  <c:v>9.12</c:v>
                </c:pt>
                <c:pt idx="20">
                  <c:v>9.48</c:v>
                </c:pt>
                <c:pt idx="21">
                  <c:v>9.27</c:v>
                </c:pt>
                <c:pt idx="22">
                  <c:v>9.21</c:v>
                </c:pt>
                <c:pt idx="23">
                  <c:v>10.79</c:v>
                </c:pt>
                <c:pt idx="24">
                  <c:v>10.26</c:v>
                </c:pt>
                <c:pt idx="25">
                  <c:v>10.89</c:v>
                </c:pt>
                <c:pt idx="26">
                  <c:v>11.44</c:v>
                </c:pt>
                <c:pt idx="27">
                  <c:v>15.13</c:v>
                </c:pt>
                <c:pt idx="28">
                  <c:v>9.32</c:v>
                </c:pt>
                <c:pt idx="29">
                  <c:v>13.74</c:v>
                </c:pt>
                <c:pt idx="30">
                  <c:v>9.8</c:v>
                </c:pt>
                <c:pt idx="31">
                  <c:v>10.98</c:v>
                </c:pt>
                <c:pt idx="32">
                  <c:v>14.3</c:v>
                </c:pt>
                <c:pt idx="33">
                  <c:v>17.44</c:v>
                </c:pt>
                <c:pt idx="34">
                  <c:v>10.44</c:v>
                </c:pt>
                <c:pt idx="35">
                  <c:v>11.62</c:v>
                </c:pt>
                <c:pt idx="36">
                  <c:v>11.05</c:v>
                </c:pt>
                <c:pt idx="37">
                  <c:v>9.87055555555556</c:v>
                </c:pt>
                <c:pt idx="38">
                  <c:v>8.279999999999998</c:v>
                </c:pt>
                <c:pt idx="39">
                  <c:v>13.06249999999999</c:v>
                </c:pt>
                <c:pt idx="40">
                  <c:v>4.484313725490175</c:v>
                </c:pt>
                <c:pt idx="41">
                  <c:v>4.504938271604967</c:v>
                </c:pt>
                <c:pt idx="42">
                  <c:v>4.002525252525253</c:v>
                </c:pt>
                <c:pt idx="43">
                  <c:v>13.25357142857142</c:v>
                </c:pt>
                <c:pt idx="44">
                  <c:v>9.26290322580645</c:v>
                </c:pt>
                <c:pt idx="45">
                  <c:v>2.768686868686854</c:v>
                </c:pt>
                <c:pt idx="46">
                  <c:v>0</c:v>
                </c:pt>
                <c:pt idx="47">
                  <c:v>0.2478494623656227</c:v>
                </c:pt>
                <c:pt idx="48">
                  <c:v>7.015591397849451</c:v>
                </c:pt>
                <c:pt idx="49">
                  <c:v>5.333333333333372</c:v>
                </c:pt>
                <c:pt idx="50">
                  <c:v>15.257070707070714</c:v>
                </c:pt>
                <c:pt idx="51">
                  <c:v>14.833333333333268</c:v>
                </c:pt>
                <c:pt idx="52">
                  <c:v>8.206896551724201</c:v>
                </c:pt>
                <c:pt idx="53">
                  <c:v>8.042222222222133</c:v>
                </c:pt>
                <c:pt idx="54">
                  <c:v>5.2978494623656385</c:v>
                </c:pt>
                <c:pt idx="55">
                  <c:v>12.610087719298255</c:v>
                </c:pt>
                <c:pt idx="56">
                  <c:v>8.069230769230717</c:v>
                </c:pt>
                <c:pt idx="57">
                  <c:v>0.02440476190475324</c:v>
                </c:pt>
                <c:pt idx="58">
                  <c:v>0.0005555555555676821</c:v>
                </c:pt>
                <c:pt idx="59">
                  <c:v>0.003124999999973473</c:v>
                </c:pt>
                <c:pt idx="60">
                  <c:v>0.009195402298946751</c:v>
                </c:pt>
                <c:pt idx="61">
                  <c:v>0</c:v>
                </c:pt>
                <c:pt idx="62">
                  <c:v>0</c:v>
                </c:pt>
                <c:pt idx="63">
                  <c:v>2.109313725490139</c:v>
                </c:pt>
                <c:pt idx="64">
                  <c:v>1.685000000000097</c:v>
                </c:pt>
                <c:pt idx="65">
                  <c:v>0</c:v>
                </c:pt>
                <c:pt idx="66">
                  <c:v>5.359770114942437</c:v>
                </c:pt>
                <c:pt idx="67">
                  <c:v>4.252873563218391</c:v>
                </c:pt>
                <c:pt idx="68">
                  <c:v>4.190555555555572</c:v>
                </c:pt>
                <c:pt idx="69">
                  <c:v>4.194791666666712</c:v>
                </c:pt>
                <c:pt idx="70">
                  <c:v>1.2166666666666464</c:v>
                </c:pt>
                <c:pt idx="71">
                  <c:v>5.793103448275862</c:v>
                </c:pt>
                <c:pt idx="72">
                  <c:v>2.275757575757576</c:v>
                </c:pt>
                <c:pt idx="73">
                  <c:v>2.4225806451612906</c:v>
                </c:pt>
                <c:pt idx="74">
                  <c:v>2.4225806451612906</c:v>
                </c:pt>
                <c:pt idx="75">
                  <c:v>2.6821428571428574</c:v>
                </c:pt>
                <c:pt idx="76">
                  <c:v>2.4225806451612906</c:v>
                </c:pt>
                <c:pt idx="77">
                  <c:v>2.5033333333333334</c:v>
                </c:pt>
                <c:pt idx="78">
                  <c:v>2.4225806451612906</c:v>
                </c:pt>
                <c:pt idx="79">
                  <c:v>2.5033333333333334</c:v>
                </c:pt>
                <c:pt idx="80">
                  <c:v>2.4225806451612906</c:v>
                </c:pt>
                <c:pt idx="81">
                  <c:v>2.4225806451612906</c:v>
                </c:pt>
                <c:pt idx="82">
                  <c:v>2.0297297297297296</c:v>
                </c:pt>
                <c:pt idx="83">
                  <c:v>0</c:v>
                </c:pt>
                <c:pt idx="84">
                  <c:v>0.0055555555555505025</c:v>
                </c:pt>
                <c:pt idx="85">
                  <c:v>10.956521739130437</c:v>
                </c:pt>
                <c:pt idx="86">
                  <c:v>8.85752688172043</c:v>
                </c:pt>
                <c:pt idx="87">
                  <c:v>3.0028735632183907</c:v>
                </c:pt>
                <c:pt idx="88">
                  <c:v>0</c:v>
                </c:pt>
                <c:pt idx="89">
                  <c:v>6.24444444444445</c:v>
                </c:pt>
                <c:pt idx="90">
                  <c:v>5.40860215053763</c:v>
                </c:pt>
                <c:pt idx="91">
                  <c:v>10.848888888888887</c:v>
                </c:pt>
                <c:pt idx="92">
                  <c:v>10.135483870967741</c:v>
                </c:pt>
                <c:pt idx="93">
                  <c:v>9.838709677419354</c:v>
                </c:pt>
                <c:pt idx="94">
                  <c:v>11.959770114942536</c:v>
                </c:pt>
                <c:pt idx="95">
                  <c:v>15</c:v>
                </c:pt>
                <c:pt idx="96">
                  <c:v>14.40555555555554</c:v>
                </c:pt>
                <c:pt idx="97">
                  <c:v>13.376344086021515</c:v>
                </c:pt>
                <c:pt idx="98">
                  <c:v>16.516129032258053</c:v>
                </c:pt>
                <c:pt idx="99">
                  <c:v>14.743103448275873</c:v>
                </c:pt>
                <c:pt idx="100">
                  <c:v>9.191935483870957</c:v>
                </c:pt>
                <c:pt idx="101">
                  <c:v>12.648333333333337</c:v>
                </c:pt>
                <c:pt idx="102">
                  <c:v>4.570430107526893</c:v>
                </c:pt>
                <c:pt idx="103">
                  <c:v>8.367222222222203</c:v>
                </c:pt>
                <c:pt idx="104">
                  <c:v>9.983870967741925</c:v>
                </c:pt>
                <c:pt idx="105">
                  <c:v>14.66720430107529</c:v>
                </c:pt>
                <c:pt idx="106">
                  <c:v>6.697222222222233</c:v>
                </c:pt>
                <c:pt idx="107">
                  <c:v>7.491397849462373</c:v>
                </c:pt>
                <c:pt idx="108">
                  <c:v>14.976666666666663</c:v>
                </c:pt>
                <c:pt idx="109">
                  <c:v>7.134946236559141</c:v>
                </c:pt>
                <c:pt idx="110">
                  <c:v>8.855376344086023</c:v>
                </c:pt>
                <c:pt idx="111">
                  <c:v>11.306547619047608</c:v>
                </c:pt>
                <c:pt idx="112">
                  <c:v>12.363440860215055</c:v>
                </c:pt>
                <c:pt idx="113">
                  <c:v>4.568333333333309</c:v>
                </c:pt>
                <c:pt idx="114">
                  <c:v>8.035483870967743</c:v>
                </c:pt>
                <c:pt idx="115">
                  <c:v>13.258333333333363</c:v>
                </c:pt>
                <c:pt idx="116">
                  <c:v>9.220430107526882</c:v>
                </c:pt>
                <c:pt idx="117">
                  <c:v>11.63064516129032</c:v>
                </c:pt>
                <c:pt idx="118">
                  <c:v>7.523333333333337</c:v>
                </c:pt>
                <c:pt idx="119">
                  <c:v>12.98817204301075</c:v>
                </c:pt>
                <c:pt idx="120">
                  <c:v>8.351666666666663</c:v>
                </c:pt>
                <c:pt idx="121">
                  <c:v>14.037096774193556</c:v>
                </c:pt>
                <c:pt idx="122">
                  <c:v>14.223655913978467</c:v>
                </c:pt>
                <c:pt idx="123">
                  <c:v>10.49404761904763</c:v>
                </c:pt>
                <c:pt idx="124">
                  <c:v>10.052150537634422</c:v>
                </c:pt>
                <c:pt idx="125">
                  <c:v>6.364999999999984</c:v>
                </c:pt>
                <c:pt idx="126">
                  <c:v>9.289247311827943</c:v>
                </c:pt>
                <c:pt idx="127">
                  <c:v>15.265555555555592</c:v>
                </c:pt>
                <c:pt idx="128">
                  <c:v>9.8327956989247</c:v>
                </c:pt>
                <c:pt idx="129">
                  <c:v>9.034946236559199</c:v>
                </c:pt>
                <c:pt idx="130">
                  <c:v>10.743888888888856</c:v>
                </c:pt>
                <c:pt idx="131">
                  <c:v>12.598924731182803</c:v>
                </c:pt>
                <c:pt idx="132">
                  <c:v>13.030555555555516</c:v>
                </c:pt>
                <c:pt idx="133">
                  <c:v>14.137096774193587</c:v>
                </c:pt>
                <c:pt idx="134">
                  <c:v>15.486559139784907</c:v>
                </c:pt>
                <c:pt idx="135">
                  <c:v>11.560714285714287</c:v>
                </c:pt>
                <c:pt idx="136">
                  <c:v>10.741397849462365</c:v>
                </c:pt>
                <c:pt idx="137">
                  <c:v>6.29722222222222</c:v>
                </c:pt>
                <c:pt idx="138">
                  <c:v>8.05698924731183</c:v>
                </c:pt>
                <c:pt idx="139">
                  <c:v>10.653888888888888</c:v>
                </c:pt>
                <c:pt idx="140">
                  <c:v>11.00107526881721</c:v>
                </c:pt>
                <c:pt idx="141">
                  <c:v>11.277956989247311</c:v>
                </c:pt>
                <c:pt idx="142">
                  <c:v>10.391111111111108</c:v>
                </c:pt>
                <c:pt idx="143">
                  <c:v>10.430645161290322</c:v>
                </c:pt>
                <c:pt idx="144">
                  <c:v>13.023333333333337</c:v>
                </c:pt>
                <c:pt idx="145">
                  <c:v>17.040322580645153</c:v>
                </c:pt>
                <c:pt idx="146">
                  <c:v>16.09354838709678</c:v>
                </c:pt>
                <c:pt idx="147">
                  <c:v>11.463793103448264</c:v>
                </c:pt>
                <c:pt idx="148">
                  <c:v>14.23172043010753</c:v>
                </c:pt>
                <c:pt idx="149">
                  <c:v>9.065555555555571</c:v>
                </c:pt>
                <c:pt idx="150">
                  <c:v>15.339784946236543</c:v>
                </c:pt>
                <c:pt idx="151">
                  <c:v>10.513333333333346</c:v>
                </c:pt>
                <c:pt idx="152">
                  <c:v>11.58172043010753</c:v>
                </c:pt>
                <c:pt idx="153">
                  <c:v>6.331720430107526</c:v>
                </c:pt>
                <c:pt idx="154">
                  <c:v>15.068888888888901</c:v>
                </c:pt>
                <c:pt idx="155">
                  <c:v>9.72526881720427</c:v>
                </c:pt>
                <c:pt idx="156">
                  <c:v>10.992222222222255</c:v>
                </c:pt>
                <c:pt idx="157">
                  <c:v>11.742473118279563</c:v>
                </c:pt>
                <c:pt idx="158">
                  <c:v>13.283333333333317</c:v>
                </c:pt>
                <c:pt idx="159">
                  <c:v>11.650000000000015</c:v>
                </c:pt>
                <c:pt idx="160">
                  <c:v>12.074731182795707</c:v>
                </c:pt>
                <c:pt idx="161">
                  <c:v>12.438888888888869</c:v>
                </c:pt>
                <c:pt idx="162">
                  <c:v>5.204301075268827</c:v>
                </c:pt>
                <c:pt idx="163">
                  <c:v>8.778333333333345</c:v>
                </c:pt>
                <c:pt idx="164">
                  <c:v>7.069354838709666</c:v>
                </c:pt>
                <c:pt idx="165">
                  <c:v>11.438172043010752</c:v>
                </c:pt>
                <c:pt idx="166">
                  <c:v>7.878333333333305</c:v>
                </c:pt>
                <c:pt idx="167">
                  <c:v>10.291935483870983</c:v>
                </c:pt>
                <c:pt idx="168">
                  <c:v>13.013333333333321</c:v>
                </c:pt>
                <c:pt idx="169">
                  <c:v>12.839784946236593</c:v>
                </c:pt>
                <c:pt idx="170">
                  <c:v>12.965591397849455</c:v>
                </c:pt>
                <c:pt idx="171">
                  <c:v>14.337499999999993</c:v>
                </c:pt>
                <c:pt idx="172">
                  <c:v>8.285483870967724</c:v>
                </c:pt>
                <c:pt idx="173">
                  <c:v>4.670000000000022</c:v>
                </c:pt>
                <c:pt idx="174">
                  <c:v>6.276881720430108</c:v>
                </c:pt>
                <c:pt idx="175">
                  <c:v>14.183333333333344</c:v>
                </c:pt>
                <c:pt idx="176">
                  <c:v>11.432795698924712</c:v>
                </c:pt>
                <c:pt idx="177">
                  <c:v>8.803225806451602</c:v>
                </c:pt>
                <c:pt idx="178">
                  <c:v>14.67499999999998</c:v>
                </c:pt>
                <c:pt idx="179">
                  <c:v>11.73064516129035</c:v>
                </c:pt>
                <c:pt idx="180">
                  <c:v>7.551666666666683</c:v>
                </c:pt>
                <c:pt idx="181">
                  <c:v>14.660215053763457</c:v>
                </c:pt>
                <c:pt idx="182">
                  <c:v>13.390322580645133</c:v>
                </c:pt>
                <c:pt idx="183">
                  <c:v>9.550595238095282</c:v>
                </c:pt>
                <c:pt idx="184">
                  <c:v>16.391397849462322</c:v>
                </c:pt>
                <c:pt idx="185">
                  <c:v>11.294444444444443</c:v>
                </c:pt>
                <c:pt idx="186">
                  <c:v>1.9327956989247306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</c:ser>
        <c:gapWidth val="0"/>
        <c:axId val="57783982"/>
        <c:axId val="50293791"/>
      </c:bar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Month-Year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 val="autoZero"/>
        <c:auto val="0"/>
        <c:lblOffset val="100"/>
        <c:noMultiLvlLbl val="0"/>
      </c:cat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Power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Breamlea Wind Generator
Cumulative Energy Output since Commissioning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7825"/>
          <c:w val="0.9367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'Meter Log'!$G$1</c:f>
              <c:strCache>
                <c:ptCount val="1"/>
                <c:pt idx="0">
                  <c:v>Cumulative kWh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'Meter Log'!$D$2:$D$196</c:f>
              <c:strCache>
                <c:ptCount val="195"/>
                <c:pt idx="1">
                  <c:v>32082</c:v>
                </c:pt>
                <c:pt idx="2">
                  <c:v>32112</c:v>
                </c:pt>
                <c:pt idx="3">
                  <c:v>32143</c:v>
                </c:pt>
                <c:pt idx="4">
                  <c:v>32174</c:v>
                </c:pt>
                <c:pt idx="5">
                  <c:v>32203</c:v>
                </c:pt>
                <c:pt idx="6">
                  <c:v>32234</c:v>
                </c:pt>
                <c:pt idx="7">
                  <c:v>32264</c:v>
                </c:pt>
                <c:pt idx="8">
                  <c:v>32295</c:v>
                </c:pt>
                <c:pt idx="9">
                  <c:v>32325</c:v>
                </c:pt>
                <c:pt idx="10">
                  <c:v>32356</c:v>
                </c:pt>
                <c:pt idx="11">
                  <c:v>32387</c:v>
                </c:pt>
                <c:pt idx="12">
                  <c:v>32417</c:v>
                </c:pt>
                <c:pt idx="13">
                  <c:v>32448</c:v>
                </c:pt>
                <c:pt idx="14">
                  <c:v>32478</c:v>
                </c:pt>
                <c:pt idx="15">
                  <c:v>32509</c:v>
                </c:pt>
                <c:pt idx="16">
                  <c:v>32540</c:v>
                </c:pt>
                <c:pt idx="17">
                  <c:v>32568</c:v>
                </c:pt>
                <c:pt idx="18">
                  <c:v>32599</c:v>
                </c:pt>
                <c:pt idx="19">
                  <c:v>32629</c:v>
                </c:pt>
                <c:pt idx="20">
                  <c:v>32660</c:v>
                </c:pt>
                <c:pt idx="21">
                  <c:v>32690</c:v>
                </c:pt>
                <c:pt idx="22">
                  <c:v>32721</c:v>
                </c:pt>
                <c:pt idx="23">
                  <c:v>32752</c:v>
                </c:pt>
                <c:pt idx="24">
                  <c:v>32782</c:v>
                </c:pt>
                <c:pt idx="25">
                  <c:v>32813</c:v>
                </c:pt>
                <c:pt idx="26">
                  <c:v>32843</c:v>
                </c:pt>
                <c:pt idx="27">
                  <c:v>32874</c:v>
                </c:pt>
                <c:pt idx="28">
                  <c:v>32905</c:v>
                </c:pt>
                <c:pt idx="29">
                  <c:v>32933</c:v>
                </c:pt>
                <c:pt idx="30">
                  <c:v>32964</c:v>
                </c:pt>
                <c:pt idx="31">
                  <c:v>32994</c:v>
                </c:pt>
                <c:pt idx="32">
                  <c:v>33025</c:v>
                </c:pt>
                <c:pt idx="33">
                  <c:v>33055</c:v>
                </c:pt>
                <c:pt idx="34">
                  <c:v>33086</c:v>
                </c:pt>
                <c:pt idx="35">
                  <c:v>33117</c:v>
                </c:pt>
                <c:pt idx="36">
                  <c:v>33147</c:v>
                </c:pt>
                <c:pt idx="37">
                  <c:v>33178</c:v>
                </c:pt>
                <c:pt idx="38">
                  <c:v>33208</c:v>
                </c:pt>
                <c:pt idx="39">
                  <c:v>33239</c:v>
                </c:pt>
                <c:pt idx="40">
                  <c:v>33270</c:v>
                </c:pt>
                <c:pt idx="41">
                  <c:v>33298</c:v>
                </c:pt>
                <c:pt idx="42">
                  <c:v>33329</c:v>
                </c:pt>
                <c:pt idx="43">
                  <c:v>33359</c:v>
                </c:pt>
                <c:pt idx="44">
                  <c:v>33390</c:v>
                </c:pt>
                <c:pt idx="45">
                  <c:v>33420</c:v>
                </c:pt>
                <c:pt idx="46">
                  <c:v>33451</c:v>
                </c:pt>
                <c:pt idx="47">
                  <c:v>33482</c:v>
                </c:pt>
                <c:pt idx="48">
                  <c:v>33512</c:v>
                </c:pt>
                <c:pt idx="49">
                  <c:v>33543</c:v>
                </c:pt>
                <c:pt idx="50">
                  <c:v>33573</c:v>
                </c:pt>
                <c:pt idx="51">
                  <c:v>33604</c:v>
                </c:pt>
                <c:pt idx="52">
                  <c:v>33635</c:v>
                </c:pt>
                <c:pt idx="53">
                  <c:v>33664</c:v>
                </c:pt>
                <c:pt idx="54">
                  <c:v>33695</c:v>
                </c:pt>
                <c:pt idx="55">
                  <c:v>33725</c:v>
                </c:pt>
                <c:pt idx="56">
                  <c:v>33756</c:v>
                </c:pt>
                <c:pt idx="57">
                  <c:v>33786</c:v>
                </c:pt>
                <c:pt idx="58">
                  <c:v>33817</c:v>
                </c:pt>
                <c:pt idx="59">
                  <c:v>33848</c:v>
                </c:pt>
                <c:pt idx="60">
                  <c:v>33878</c:v>
                </c:pt>
                <c:pt idx="61">
                  <c:v>33909</c:v>
                </c:pt>
                <c:pt idx="62">
                  <c:v>33939</c:v>
                </c:pt>
                <c:pt idx="63">
                  <c:v>33970</c:v>
                </c:pt>
                <c:pt idx="64">
                  <c:v>34001</c:v>
                </c:pt>
                <c:pt idx="65">
                  <c:v>34029</c:v>
                </c:pt>
                <c:pt idx="66">
                  <c:v>34060</c:v>
                </c:pt>
                <c:pt idx="67">
                  <c:v>34090</c:v>
                </c:pt>
                <c:pt idx="68">
                  <c:v>34121</c:v>
                </c:pt>
                <c:pt idx="69">
                  <c:v>34151</c:v>
                </c:pt>
                <c:pt idx="70">
                  <c:v>34182</c:v>
                </c:pt>
                <c:pt idx="71">
                  <c:v>34213</c:v>
                </c:pt>
                <c:pt idx="72">
                  <c:v>34243</c:v>
                </c:pt>
                <c:pt idx="73">
                  <c:v>34274</c:v>
                </c:pt>
                <c:pt idx="74">
                  <c:v>34304</c:v>
                </c:pt>
                <c:pt idx="75">
                  <c:v>34335</c:v>
                </c:pt>
                <c:pt idx="76">
                  <c:v>34366</c:v>
                </c:pt>
                <c:pt idx="77">
                  <c:v>34394</c:v>
                </c:pt>
                <c:pt idx="78">
                  <c:v>34425</c:v>
                </c:pt>
                <c:pt idx="79">
                  <c:v>34455</c:v>
                </c:pt>
                <c:pt idx="80">
                  <c:v>34486</c:v>
                </c:pt>
                <c:pt idx="81">
                  <c:v>34516</c:v>
                </c:pt>
                <c:pt idx="82">
                  <c:v>34547</c:v>
                </c:pt>
                <c:pt idx="83">
                  <c:v>34578</c:v>
                </c:pt>
                <c:pt idx="84">
                  <c:v>34608</c:v>
                </c:pt>
                <c:pt idx="85">
                  <c:v>34639</c:v>
                </c:pt>
                <c:pt idx="86">
                  <c:v>34669</c:v>
                </c:pt>
                <c:pt idx="87">
                  <c:v>34700</c:v>
                </c:pt>
                <c:pt idx="88">
                  <c:v>34731</c:v>
                </c:pt>
                <c:pt idx="89">
                  <c:v>34759</c:v>
                </c:pt>
                <c:pt idx="90">
                  <c:v>34790</c:v>
                </c:pt>
                <c:pt idx="91">
                  <c:v>34820</c:v>
                </c:pt>
                <c:pt idx="92">
                  <c:v>34851</c:v>
                </c:pt>
                <c:pt idx="93">
                  <c:v>34881</c:v>
                </c:pt>
                <c:pt idx="94">
                  <c:v>34912</c:v>
                </c:pt>
                <c:pt idx="95">
                  <c:v>34943</c:v>
                </c:pt>
                <c:pt idx="96">
                  <c:v>34973</c:v>
                </c:pt>
                <c:pt idx="97">
                  <c:v>35004</c:v>
                </c:pt>
                <c:pt idx="98">
                  <c:v>35034</c:v>
                </c:pt>
                <c:pt idx="99">
                  <c:v>35065</c:v>
                </c:pt>
                <c:pt idx="100">
                  <c:v>35096</c:v>
                </c:pt>
                <c:pt idx="101">
                  <c:v>35125</c:v>
                </c:pt>
                <c:pt idx="102">
                  <c:v>35156</c:v>
                </c:pt>
                <c:pt idx="103">
                  <c:v>35186</c:v>
                </c:pt>
                <c:pt idx="104">
                  <c:v>35217</c:v>
                </c:pt>
                <c:pt idx="105">
                  <c:v>35247</c:v>
                </c:pt>
                <c:pt idx="106">
                  <c:v>35278</c:v>
                </c:pt>
                <c:pt idx="107">
                  <c:v>35309</c:v>
                </c:pt>
                <c:pt idx="108">
                  <c:v>35339</c:v>
                </c:pt>
                <c:pt idx="109">
                  <c:v>35370</c:v>
                </c:pt>
                <c:pt idx="110">
                  <c:v>35400</c:v>
                </c:pt>
                <c:pt idx="111">
                  <c:v>35431</c:v>
                </c:pt>
                <c:pt idx="112">
                  <c:v>35462</c:v>
                </c:pt>
                <c:pt idx="113">
                  <c:v>35490</c:v>
                </c:pt>
                <c:pt idx="114">
                  <c:v>35521</c:v>
                </c:pt>
                <c:pt idx="115">
                  <c:v>35551</c:v>
                </c:pt>
                <c:pt idx="116">
                  <c:v>35582</c:v>
                </c:pt>
                <c:pt idx="117">
                  <c:v>35612</c:v>
                </c:pt>
                <c:pt idx="118">
                  <c:v>35643</c:v>
                </c:pt>
                <c:pt idx="119">
                  <c:v>35674</c:v>
                </c:pt>
                <c:pt idx="120">
                  <c:v>35704</c:v>
                </c:pt>
                <c:pt idx="121">
                  <c:v>35735</c:v>
                </c:pt>
                <c:pt idx="122">
                  <c:v>35765</c:v>
                </c:pt>
                <c:pt idx="123">
                  <c:v>35796</c:v>
                </c:pt>
                <c:pt idx="124">
                  <c:v>35827</c:v>
                </c:pt>
                <c:pt idx="125">
                  <c:v>35855</c:v>
                </c:pt>
                <c:pt idx="126">
                  <c:v>35886</c:v>
                </c:pt>
                <c:pt idx="127">
                  <c:v>35916</c:v>
                </c:pt>
                <c:pt idx="128">
                  <c:v>35947</c:v>
                </c:pt>
                <c:pt idx="129">
                  <c:v>35977</c:v>
                </c:pt>
                <c:pt idx="130">
                  <c:v>36008</c:v>
                </c:pt>
                <c:pt idx="131">
                  <c:v>36039</c:v>
                </c:pt>
                <c:pt idx="132">
                  <c:v>36069</c:v>
                </c:pt>
                <c:pt idx="133">
                  <c:v>36100</c:v>
                </c:pt>
                <c:pt idx="134">
                  <c:v>36130</c:v>
                </c:pt>
                <c:pt idx="135">
                  <c:v>36161</c:v>
                </c:pt>
                <c:pt idx="136">
                  <c:v>36192</c:v>
                </c:pt>
                <c:pt idx="137">
                  <c:v>36220</c:v>
                </c:pt>
                <c:pt idx="138">
                  <c:v>36251</c:v>
                </c:pt>
                <c:pt idx="139">
                  <c:v>36281</c:v>
                </c:pt>
                <c:pt idx="140">
                  <c:v>36312</c:v>
                </c:pt>
                <c:pt idx="141">
                  <c:v>36342</c:v>
                </c:pt>
                <c:pt idx="142">
                  <c:v>36373</c:v>
                </c:pt>
                <c:pt idx="143">
                  <c:v>36404</c:v>
                </c:pt>
                <c:pt idx="144">
                  <c:v>36434</c:v>
                </c:pt>
                <c:pt idx="145">
                  <c:v>36465</c:v>
                </c:pt>
                <c:pt idx="146">
                  <c:v>36495</c:v>
                </c:pt>
                <c:pt idx="147">
                  <c:v>36526</c:v>
                </c:pt>
                <c:pt idx="148">
                  <c:v>36557</c:v>
                </c:pt>
                <c:pt idx="149">
                  <c:v>36586</c:v>
                </c:pt>
                <c:pt idx="150">
                  <c:v>36617</c:v>
                </c:pt>
                <c:pt idx="151">
                  <c:v>36647</c:v>
                </c:pt>
                <c:pt idx="152">
                  <c:v>36678</c:v>
                </c:pt>
                <c:pt idx="153">
                  <c:v>36708</c:v>
                </c:pt>
                <c:pt idx="154">
                  <c:v>36739</c:v>
                </c:pt>
                <c:pt idx="155">
                  <c:v>36770</c:v>
                </c:pt>
                <c:pt idx="156">
                  <c:v>36800</c:v>
                </c:pt>
                <c:pt idx="157">
                  <c:v>36831</c:v>
                </c:pt>
                <c:pt idx="158">
                  <c:v>36861</c:v>
                </c:pt>
                <c:pt idx="159">
                  <c:v>36892</c:v>
                </c:pt>
                <c:pt idx="160">
                  <c:v>36923</c:v>
                </c:pt>
                <c:pt idx="161">
                  <c:v>36951</c:v>
                </c:pt>
                <c:pt idx="162">
                  <c:v>36982</c:v>
                </c:pt>
                <c:pt idx="163">
                  <c:v>37012</c:v>
                </c:pt>
                <c:pt idx="164">
                  <c:v>37043</c:v>
                </c:pt>
                <c:pt idx="165">
                  <c:v>37073</c:v>
                </c:pt>
                <c:pt idx="166">
                  <c:v>37104</c:v>
                </c:pt>
                <c:pt idx="167">
                  <c:v>37135</c:v>
                </c:pt>
                <c:pt idx="168">
                  <c:v>37165</c:v>
                </c:pt>
                <c:pt idx="169">
                  <c:v>37196</c:v>
                </c:pt>
                <c:pt idx="170">
                  <c:v>37226</c:v>
                </c:pt>
                <c:pt idx="171">
                  <c:v>37257</c:v>
                </c:pt>
                <c:pt idx="172">
                  <c:v>37288</c:v>
                </c:pt>
                <c:pt idx="173">
                  <c:v>37316</c:v>
                </c:pt>
                <c:pt idx="174">
                  <c:v>37347</c:v>
                </c:pt>
                <c:pt idx="175">
                  <c:v>37377</c:v>
                </c:pt>
                <c:pt idx="176">
                  <c:v>37408</c:v>
                </c:pt>
                <c:pt idx="177">
                  <c:v>37438</c:v>
                </c:pt>
                <c:pt idx="178">
                  <c:v>37469</c:v>
                </c:pt>
                <c:pt idx="179">
                  <c:v>37500</c:v>
                </c:pt>
                <c:pt idx="180">
                  <c:v>37530</c:v>
                </c:pt>
                <c:pt idx="181">
                  <c:v>37561</c:v>
                </c:pt>
                <c:pt idx="182">
                  <c:v>37591</c:v>
                </c:pt>
                <c:pt idx="183">
                  <c:v>37622</c:v>
                </c:pt>
                <c:pt idx="184">
                  <c:v>37653</c:v>
                </c:pt>
                <c:pt idx="185">
                  <c:v>37681</c:v>
                </c:pt>
                <c:pt idx="186">
                  <c:v>37712</c:v>
                </c:pt>
                <c:pt idx="187">
                  <c:v>37742</c:v>
                </c:pt>
                <c:pt idx="188">
                  <c:v>37773</c:v>
                </c:pt>
                <c:pt idx="189">
                  <c:v>37803</c:v>
                </c:pt>
                <c:pt idx="190">
                  <c:v>37834</c:v>
                </c:pt>
                <c:pt idx="191">
                  <c:v>37865</c:v>
                </c:pt>
                <c:pt idx="192">
                  <c:v>37895</c:v>
                </c:pt>
                <c:pt idx="193">
                  <c:v>37926</c:v>
                </c:pt>
                <c:pt idx="194">
                  <c:v>37956</c:v>
                </c:pt>
              </c:strCache>
            </c:strRef>
          </c:cat>
          <c:val>
            <c:numRef>
              <c:f>'Meter Log'!$G$2:$G$196</c:f>
              <c:numCache>
                <c:ptCount val="195"/>
                <c:pt idx="1">
                  <c:v>4125.5</c:v>
                </c:pt>
                <c:pt idx="2">
                  <c:v>5064</c:v>
                </c:pt>
                <c:pt idx="3">
                  <c:v>5806.5</c:v>
                </c:pt>
                <c:pt idx="4">
                  <c:v>8880</c:v>
                </c:pt>
                <c:pt idx="5">
                  <c:v>15098.5</c:v>
                </c:pt>
                <c:pt idx="6">
                  <c:v>25492</c:v>
                </c:pt>
                <c:pt idx="7">
                  <c:v>28486.5</c:v>
                </c:pt>
                <c:pt idx="8">
                  <c:v>35705</c:v>
                </c:pt>
                <c:pt idx="9">
                  <c:v>44591.5</c:v>
                </c:pt>
                <c:pt idx="10">
                  <c:v>53605</c:v>
                </c:pt>
                <c:pt idx="11">
                  <c:v>64536.5</c:v>
                </c:pt>
                <c:pt idx="12">
                  <c:v>70731</c:v>
                </c:pt>
                <c:pt idx="13">
                  <c:v>81640.5</c:v>
                </c:pt>
                <c:pt idx="14">
                  <c:v>89478</c:v>
                </c:pt>
                <c:pt idx="15">
                  <c:v>95672.5</c:v>
                </c:pt>
                <c:pt idx="16">
                  <c:v>104730</c:v>
                </c:pt>
                <c:pt idx="17">
                  <c:v>108938.5</c:v>
                </c:pt>
                <c:pt idx="18">
                  <c:v>113035</c:v>
                </c:pt>
                <c:pt idx="19">
                  <c:v>120282.5</c:v>
                </c:pt>
                <c:pt idx="20">
                  <c:v>127285</c:v>
                </c:pt>
                <c:pt idx="21">
                  <c:v>133879.5</c:v>
                </c:pt>
                <c:pt idx="22">
                  <c:v>140774</c:v>
                </c:pt>
                <c:pt idx="23">
                  <c:v>147624.5</c:v>
                </c:pt>
                <c:pt idx="24">
                  <c:v>155393</c:v>
                </c:pt>
                <c:pt idx="25">
                  <c:v>162778.5</c:v>
                </c:pt>
                <c:pt idx="26">
                  <c:v>171142</c:v>
                </c:pt>
                <c:pt idx="27">
                  <c:v>179655.5</c:v>
                </c:pt>
                <c:pt idx="28">
                  <c:v>189824</c:v>
                </c:pt>
                <c:pt idx="29">
                  <c:v>196977.5</c:v>
                </c:pt>
                <c:pt idx="30">
                  <c:v>206537</c:v>
                </c:pt>
                <c:pt idx="31">
                  <c:v>213824.5</c:v>
                </c:pt>
                <c:pt idx="32">
                  <c:v>221991</c:v>
                </c:pt>
                <c:pt idx="33">
                  <c:v>232286.5</c:v>
                </c:pt>
                <c:pt idx="34">
                  <c:v>246521</c:v>
                </c:pt>
                <c:pt idx="35">
                  <c:v>253533.5</c:v>
                </c:pt>
                <c:pt idx="36">
                  <c:v>261896</c:v>
                </c:pt>
                <c:pt idx="37">
                  <c:v>270380.5</c:v>
                </c:pt>
                <c:pt idx="38">
                  <c:v>277487.3</c:v>
                </c:pt>
                <c:pt idx="39">
                  <c:v>283448.89999999997</c:v>
                </c:pt>
                <c:pt idx="40">
                  <c:v>292226.89999999997</c:v>
                </c:pt>
                <c:pt idx="41">
                  <c:v>295886.1</c:v>
                </c:pt>
                <c:pt idx="42">
                  <c:v>298805.3</c:v>
                </c:pt>
                <c:pt idx="43">
                  <c:v>301975.3</c:v>
                </c:pt>
                <c:pt idx="44">
                  <c:v>310881.69999999995</c:v>
                </c:pt>
                <c:pt idx="45">
                  <c:v>317773.29999999993</c:v>
                </c:pt>
                <c:pt idx="46">
                  <c:v>319966.0999999999</c:v>
                </c:pt>
                <c:pt idx="47">
                  <c:v>319966.0999999999</c:v>
                </c:pt>
                <c:pt idx="48">
                  <c:v>320150.49999999994</c:v>
                </c:pt>
                <c:pt idx="49">
                  <c:v>325370.0999999999</c:v>
                </c:pt>
                <c:pt idx="50">
                  <c:v>329338.1</c:v>
                </c:pt>
                <c:pt idx="51">
                  <c:v>341421.69999999995</c:v>
                </c:pt>
                <c:pt idx="52">
                  <c:v>351389.6999999999</c:v>
                </c:pt>
                <c:pt idx="53">
                  <c:v>357101.69999999995</c:v>
                </c:pt>
                <c:pt idx="54">
                  <c:v>362892.09999999986</c:v>
                </c:pt>
                <c:pt idx="55">
                  <c:v>366833.6999999999</c:v>
                </c:pt>
                <c:pt idx="56">
                  <c:v>378334.0999999999</c:v>
                </c:pt>
                <c:pt idx="57">
                  <c:v>383369.2999999999</c:v>
                </c:pt>
                <c:pt idx="58">
                  <c:v>383385.69999999984</c:v>
                </c:pt>
                <c:pt idx="59">
                  <c:v>383386.09999999986</c:v>
                </c:pt>
                <c:pt idx="60">
                  <c:v>383388.4999999998</c:v>
                </c:pt>
                <c:pt idx="61">
                  <c:v>383394.8999999999</c:v>
                </c:pt>
                <c:pt idx="62">
                  <c:v>383394.8999999999</c:v>
                </c:pt>
                <c:pt idx="63">
                  <c:v>383394.8999999999</c:v>
                </c:pt>
                <c:pt idx="64">
                  <c:v>385116.09999999986</c:v>
                </c:pt>
                <c:pt idx="65">
                  <c:v>385924.8999999999</c:v>
                </c:pt>
                <c:pt idx="66">
                  <c:v>385924.8999999999</c:v>
                </c:pt>
                <c:pt idx="67">
                  <c:v>389655.2999999998</c:v>
                </c:pt>
                <c:pt idx="68">
                  <c:v>392615.2999999998</c:v>
                </c:pt>
                <c:pt idx="69">
                  <c:v>395632.4999999998</c:v>
                </c:pt>
                <c:pt idx="70">
                  <c:v>398854.09999999986</c:v>
                </c:pt>
                <c:pt idx="71">
                  <c:v>399730.09999999986</c:v>
                </c:pt>
                <c:pt idx="72">
                  <c:v>403762.09999999986</c:v>
                </c:pt>
                <c:pt idx="73">
                  <c:v>405564.4999999999</c:v>
                </c:pt>
                <c:pt idx="74">
                  <c:v>407366.8999999999</c:v>
                </c:pt>
                <c:pt idx="75">
                  <c:v>409169.29999999993</c:v>
                </c:pt>
                <c:pt idx="76">
                  <c:v>410971.69999999995</c:v>
                </c:pt>
                <c:pt idx="77">
                  <c:v>412774.1</c:v>
                </c:pt>
                <c:pt idx="78">
                  <c:v>414576.5</c:v>
                </c:pt>
                <c:pt idx="79">
                  <c:v>416378.9</c:v>
                </c:pt>
                <c:pt idx="80">
                  <c:v>418181.30000000005</c:v>
                </c:pt>
                <c:pt idx="81">
                  <c:v>419983.70000000007</c:v>
                </c:pt>
                <c:pt idx="82">
                  <c:v>421786.1000000001</c:v>
                </c:pt>
                <c:pt idx="83">
                  <c:v>423588</c:v>
                </c:pt>
                <c:pt idx="84">
                  <c:v>423588</c:v>
                </c:pt>
                <c:pt idx="85">
                  <c:v>423592</c:v>
                </c:pt>
                <c:pt idx="86">
                  <c:v>429640</c:v>
                </c:pt>
                <c:pt idx="87">
                  <c:v>436230</c:v>
                </c:pt>
                <c:pt idx="88">
                  <c:v>438320</c:v>
                </c:pt>
                <c:pt idx="89">
                  <c:v>438320</c:v>
                </c:pt>
                <c:pt idx="90">
                  <c:v>442816</c:v>
                </c:pt>
                <c:pt idx="91">
                  <c:v>446840</c:v>
                </c:pt>
                <c:pt idx="92">
                  <c:v>454651.2</c:v>
                </c:pt>
                <c:pt idx="93">
                  <c:v>462192</c:v>
                </c:pt>
                <c:pt idx="94">
                  <c:v>469512</c:v>
                </c:pt>
                <c:pt idx="95">
                  <c:v>477836</c:v>
                </c:pt>
                <c:pt idx="96">
                  <c:v>488996</c:v>
                </c:pt>
                <c:pt idx="97">
                  <c:v>499368</c:v>
                </c:pt>
                <c:pt idx="98">
                  <c:v>509320</c:v>
                </c:pt>
                <c:pt idx="99">
                  <c:v>521608</c:v>
                </c:pt>
                <c:pt idx="100">
                  <c:v>531869.2</c:v>
                </c:pt>
                <c:pt idx="101">
                  <c:v>538708</c:v>
                </c:pt>
                <c:pt idx="102">
                  <c:v>547814.7999999999</c:v>
                </c:pt>
                <c:pt idx="103">
                  <c:v>551215.2000000001</c:v>
                </c:pt>
                <c:pt idx="104">
                  <c:v>557239.6</c:v>
                </c:pt>
                <c:pt idx="105">
                  <c:v>564667.6</c:v>
                </c:pt>
                <c:pt idx="106">
                  <c:v>575580</c:v>
                </c:pt>
                <c:pt idx="107">
                  <c:v>580402</c:v>
                </c:pt>
                <c:pt idx="108">
                  <c:v>585975.6</c:v>
                </c:pt>
                <c:pt idx="109">
                  <c:v>596758.8</c:v>
                </c:pt>
                <c:pt idx="110">
                  <c:v>602067.2</c:v>
                </c:pt>
                <c:pt idx="111">
                  <c:v>608655.6</c:v>
                </c:pt>
                <c:pt idx="112">
                  <c:v>616253.6</c:v>
                </c:pt>
                <c:pt idx="113">
                  <c:v>625452</c:v>
                </c:pt>
                <c:pt idx="114">
                  <c:v>628741.2</c:v>
                </c:pt>
                <c:pt idx="115">
                  <c:v>634719.6</c:v>
                </c:pt>
                <c:pt idx="116">
                  <c:v>644265.6</c:v>
                </c:pt>
                <c:pt idx="117">
                  <c:v>651125.6</c:v>
                </c:pt>
                <c:pt idx="118">
                  <c:v>659778.8</c:v>
                </c:pt>
                <c:pt idx="119">
                  <c:v>665195.6</c:v>
                </c:pt>
                <c:pt idx="120">
                  <c:v>674858.8</c:v>
                </c:pt>
                <c:pt idx="121">
                  <c:v>680872</c:v>
                </c:pt>
                <c:pt idx="122">
                  <c:v>691315.6</c:v>
                </c:pt>
                <c:pt idx="123">
                  <c:v>701898</c:v>
                </c:pt>
                <c:pt idx="124">
                  <c:v>708950</c:v>
                </c:pt>
                <c:pt idx="125">
                  <c:v>716428.8</c:v>
                </c:pt>
                <c:pt idx="126">
                  <c:v>721011.6000000001</c:v>
                </c:pt>
                <c:pt idx="127">
                  <c:v>727922.8</c:v>
                </c:pt>
                <c:pt idx="128">
                  <c:v>738914</c:v>
                </c:pt>
                <c:pt idx="129">
                  <c:v>746229.5999999999</c:v>
                </c:pt>
                <c:pt idx="130">
                  <c:v>752951.6000000001</c:v>
                </c:pt>
                <c:pt idx="131">
                  <c:v>760687.2</c:v>
                </c:pt>
                <c:pt idx="132">
                  <c:v>770060.8</c:v>
                </c:pt>
                <c:pt idx="133">
                  <c:v>779442.8</c:v>
                </c:pt>
                <c:pt idx="134">
                  <c:v>789960.8</c:v>
                </c:pt>
                <c:pt idx="135">
                  <c:v>801482.8</c:v>
                </c:pt>
                <c:pt idx="136">
                  <c:v>809251.6000000001</c:v>
                </c:pt>
                <c:pt idx="137">
                  <c:v>817243.2000000001</c:v>
                </c:pt>
                <c:pt idx="138">
                  <c:v>821777.2</c:v>
                </c:pt>
                <c:pt idx="139">
                  <c:v>827771.6000000001</c:v>
                </c:pt>
                <c:pt idx="140">
                  <c:v>835442.4</c:v>
                </c:pt>
                <c:pt idx="141">
                  <c:v>843627.2</c:v>
                </c:pt>
                <c:pt idx="142">
                  <c:v>852018</c:v>
                </c:pt>
                <c:pt idx="143">
                  <c:v>859499.6000000001</c:v>
                </c:pt>
                <c:pt idx="144">
                  <c:v>867260</c:v>
                </c:pt>
                <c:pt idx="145">
                  <c:v>876636.7999999999</c:v>
                </c:pt>
                <c:pt idx="146">
                  <c:v>889314.7999999999</c:v>
                </c:pt>
                <c:pt idx="147">
                  <c:v>901288.3999999999</c:v>
                </c:pt>
                <c:pt idx="148">
                  <c:v>909267.2</c:v>
                </c:pt>
                <c:pt idx="149">
                  <c:v>919855.6</c:v>
                </c:pt>
                <c:pt idx="150">
                  <c:v>926382.8</c:v>
                </c:pt>
                <c:pt idx="151">
                  <c:v>937795.6</c:v>
                </c:pt>
                <c:pt idx="152">
                  <c:v>945365.2000000001</c:v>
                </c:pt>
                <c:pt idx="153">
                  <c:v>953982</c:v>
                </c:pt>
                <c:pt idx="154">
                  <c:v>958692.8</c:v>
                </c:pt>
                <c:pt idx="155">
                  <c:v>969542.4</c:v>
                </c:pt>
                <c:pt idx="156">
                  <c:v>976778</c:v>
                </c:pt>
                <c:pt idx="157">
                  <c:v>984692.4</c:v>
                </c:pt>
                <c:pt idx="158">
                  <c:v>993428.8</c:v>
                </c:pt>
                <c:pt idx="159">
                  <c:v>1003311.6000000001</c:v>
                </c:pt>
                <c:pt idx="160">
                  <c:v>1011140.4000000001</c:v>
                </c:pt>
                <c:pt idx="161">
                  <c:v>1020124</c:v>
                </c:pt>
                <c:pt idx="162">
                  <c:v>1029080</c:v>
                </c:pt>
                <c:pt idx="163">
                  <c:v>1032952</c:v>
                </c:pt>
                <c:pt idx="164">
                  <c:v>1039272.4</c:v>
                </c:pt>
                <c:pt idx="165">
                  <c:v>1044532</c:v>
                </c:pt>
                <c:pt idx="166">
                  <c:v>1053042</c:v>
                </c:pt>
                <c:pt idx="167">
                  <c:v>1058714.4</c:v>
                </c:pt>
                <c:pt idx="168">
                  <c:v>1066371.6</c:v>
                </c:pt>
                <c:pt idx="169">
                  <c:v>1075741.2</c:v>
                </c:pt>
                <c:pt idx="170">
                  <c:v>1085294</c:v>
                </c:pt>
                <c:pt idx="171">
                  <c:v>1094940.4000000001</c:v>
                </c:pt>
                <c:pt idx="172">
                  <c:v>1104575.2</c:v>
                </c:pt>
                <c:pt idx="173">
                  <c:v>1110739.5999999999</c:v>
                </c:pt>
                <c:pt idx="174">
                  <c:v>1114102</c:v>
                </c:pt>
                <c:pt idx="175">
                  <c:v>1118772</c:v>
                </c:pt>
                <c:pt idx="176">
                  <c:v>1128984</c:v>
                </c:pt>
                <c:pt idx="177">
                  <c:v>1137490</c:v>
                </c:pt>
                <c:pt idx="178">
                  <c:v>1144039.5999999999</c:v>
                </c:pt>
                <c:pt idx="179">
                  <c:v>1154605.6</c:v>
                </c:pt>
                <c:pt idx="180">
                  <c:v>1163333.2000000002</c:v>
                </c:pt>
                <c:pt idx="181">
                  <c:v>1168770.4000000001</c:v>
                </c:pt>
                <c:pt idx="182">
                  <c:v>1179677.6</c:v>
                </c:pt>
                <c:pt idx="183">
                  <c:v>1189640</c:v>
                </c:pt>
                <c:pt idx="184">
                  <c:v>1196058</c:v>
                </c:pt>
                <c:pt idx="185">
                  <c:v>1208253.2000000002</c:v>
                </c:pt>
                <c:pt idx="186">
                  <c:v>1216385.2</c:v>
                </c:pt>
                <c:pt idx="187">
                  <c:v>1217823.2000000002</c:v>
                </c:pt>
                <c:pt idx="188">
                  <c:v>1217823.2000000002</c:v>
                </c:pt>
                <c:pt idx="189">
                  <c:v>1217823.2000000002</c:v>
                </c:pt>
                <c:pt idx="190">
                  <c:v>1217823.2000000002</c:v>
                </c:pt>
                <c:pt idx="191">
                  <c:v>1217823.2000000002</c:v>
                </c:pt>
                <c:pt idx="192">
                  <c:v>1217823.2000000002</c:v>
                </c:pt>
                <c:pt idx="193">
                  <c:v>1217823.2000000002</c:v>
                </c:pt>
              </c:numCache>
            </c:numRef>
          </c:val>
          <c:smooth val="1"/>
        </c:ser>
        <c:axId val="49990936"/>
        <c:axId val="47265241"/>
      </c:line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 val="autoZero"/>
        <c:auto val="0"/>
        <c:lblOffset val="100"/>
        <c:noMultiLvlLbl val="0"/>
      </c:cat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Lifetime production,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Breamlea Wind Generator
Monthly Average Windspeed vs Average Power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7"/>
          <c:w val="0.730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1988-89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1988-89 (SECV)</c:nam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Eq val="0"/>
            <c:dispRSqr val="0"/>
          </c:trendline>
          <c:xVal>
            <c:numRef>
              <c:f>'Meter Log'!$L$10:$L$22</c:f>
              <c:numCache>
                <c:ptCount val="13"/>
                <c:pt idx="0">
                  <c:v>5.5</c:v>
                </c:pt>
                <c:pt idx="1">
                  <c:v>5.7</c:v>
                </c:pt>
                <c:pt idx="2">
                  <c:v>5.8</c:v>
                </c:pt>
                <c:pt idx="3">
                  <c:v>5.9</c:v>
                </c:pt>
                <c:pt idx="4">
                  <c:v>7.5</c:v>
                </c:pt>
                <c:pt idx="5">
                  <c:v>6.7</c:v>
                </c:pt>
                <c:pt idx="6">
                  <c:v>5.6</c:v>
                </c:pt>
                <c:pt idx="7">
                  <c:v>6.2</c:v>
                </c:pt>
                <c:pt idx="8">
                  <c:v>6.6</c:v>
                </c:pt>
                <c:pt idx="9">
                  <c:v>5.7</c:v>
                </c:pt>
                <c:pt idx="10">
                  <c:v>4.8</c:v>
                </c:pt>
                <c:pt idx="11">
                  <c:v>5.2</c:v>
                </c:pt>
                <c:pt idx="12">
                  <c:v>5.7</c:v>
                </c:pt>
              </c:numCache>
            </c:numRef>
          </c:xVal>
          <c:yVal>
            <c:numRef>
              <c:f>'Meter Log'!$M$10:$M$22</c:f>
              <c:numCache>
                <c:ptCount val="13"/>
                <c:pt idx="0">
                  <c:v>10</c:v>
                </c:pt>
                <c:pt idx="1">
                  <c:v>11.93</c:v>
                </c:pt>
                <c:pt idx="2">
                  <c:v>12.22</c:v>
                </c:pt>
                <c:pt idx="3">
                  <c:v>12.95</c:v>
                </c:pt>
                <c:pt idx="4">
                  <c:v>10.43</c:v>
                </c:pt>
                <c:pt idx="5">
                  <c:v>15.13</c:v>
                </c:pt>
                <c:pt idx="6">
                  <c:v>10.11</c:v>
                </c:pt>
                <c:pt idx="7">
                  <c:v>8.03</c:v>
                </c:pt>
                <c:pt idx="8">
                  <c:v>14.94</c:v>
                </c:pt>
                <c:pt idx="9">
                  <c:v>5.51</c:v>
                </c:pt>
                <c:pt idx="10">
                  <c:v>5.87</c:v>
                </c:pt>
                <c:pt idx="11">
                  <c:v>9.65</c:v>
                </c:pt>
                <c:pt idx="12">
                  <c:v>9.12</c:v>
                </c:pt>
              </c:numCache>
            </c:numRef>
          </c:yVal>
          <c:smooth val="1"/>
        </c:ser>
        <c:ser>
          <c:idx val="1"/>
          <c:order val="1"/>
          <c:tx>
            <c:v>1995-99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name>1995-99 (ATA&amp;Gunter)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'Meter Log'!$L$97:$L$196</c:f>
              <c:numCache>
                <c:ptCount val="100"/>
                <c:pt idx="0">
                  <c:v>5.8</c:v>
                </c:pt>
                <c:pt idx="1">
                  <c:v>6.5</c:v>
                </c:pt>
                <c:pt idx="2">
                  <c:v>6.6</c:v>
                </c:pt>
                <c:pt idx="3">
                  <c:v>6.6</c:v>
                </c:pt>
                <c:pt idx="4">
                  <c:v>7.05</c:v>
                </c:pt>
                <c:pt idx="5">
                  <c:v>6.6</c:v>
                </c:pt>
                <c:pt idx="6">
                  <c:v>5.6</c:v>
                </c:pt>
                <c:pt idx="7">
                  <c:v>6.2</c:v>
                </c:pt>
                <c:pt idx="8">
                  <c:v>4.6</c:v>
                </c:pt>
                <c:pt idx="9">
                  <c:v>5.3</c:v>
                </c:pt>
                <c:pt idx="10">
                  <c:v>5.45</c:v>
                </c:pt>
                <c:pt idx="11">
                  <c:v>6.5</c:v>
                </c:pt>
                <c:pt idx="12">
                  <c:v>7</c:v>
                </c:pt>
                <c:pt idx="13">
                  <c:v>6.1</c:v>
                </c:pt>
                <c:pt idx="14">
                  <c:v>6.8</c:v>
                </c:pt>
                <c:pt idx="15">
                  <c:v>5.9</c:v>
                </c:pt>
                <c:pt idx="16">
                  <c:v>6.7</c:v>
                </c:pt>
                <c:pt idx="17">
                  <c:v>6</c:v>
                </c:pt>
                <c:pt idx="18">
                  <c:v>6.2</c:v>
                </c:pt>
                <c:pt idx="19">
                  <c:v>5.45</c:v>
                </c:pt>
                <c:pt idx="20">
                  <c:v>5.2</c:v>
                </c:pt>
                <c:pt idx="21">
                  <c:v>6.1</c:v>
                </c:pt>
                <c:pt idx="22">
                  <c:v>5.65</c:v>
                </c:pt>
                <c:pt idx="23">
                  <c:v>5.92</c:v>
                </c:pt>
                <c:pt idx="24">
                  <c:v>4.95</c:v>
                </c:pt>
                <c:pt idx="25">
                  <c:v>6.15</c:v>
                </c:pt>
                <c:pt idx="26">
                  <c:v>5.31</c:v>
                </c:pt>
                <c:pt idx="27">
                  <c:v>6.42</c:v>
                </c:pt>
                <c:pt idx="28">
                  <c:v>6.43</c:v>
                </c:pt>
                <c:pt idx="29">
                  <c:v>5.71</c:v>
                </c:pt>
                <c:pt idx="30">
                  <c:v>5.65</c:v>
                </c:pt>
                <c:pt idx="31">
                  <c:v>4.88</c:v>
                </c:pt>
                <c:pt idx="32">
                  <c:v>5.18</c:v>
                </c:pt>
                <c:pt idx="33">
                  <c:v>6.34</c:v>
                </c:pt>
                <c:pt idx="34">
                  <c:v>5.26</c:v>
                </c:pt>
                <c:pt idx="35">
                  <c:v>5.33</c:v>
                </c:pt>
                <c:pt idx="36">
                  <c:v>5.76</c:v>
                </c:pt>
                <c:pt idx="37">
                  <c:v>5.98</c:v>
                </c:pt>
                <c:pt idx="38">
                  <c:v>6.8</c:v>
                </c:pt>
                <c:pt idx="39">
                  <c:v>6.35</c:v>
                </c:pt>
                <c:pt idx="40">
                  <c:v>6.7</c:v>
                </c:pt>
                <c:pt idx="41">
                  <c:v>5.84</c:v>
                </c:pt>
                <c:pt idx="42">
                  <c:v>5.7</c:v>
                </c:pt>
                <c:pt idx="43">
                  <c:v>4.88</c:v>
                </c:pt>
                <c:pt idx="44">
                  <c:v>5.28</c:v>
                </c:pt>
                <c:pt idx="45">
                  <c:v>5.6</c:v>
                </c:pt>
                <c:pt idx="46">
                  <c:v>5.6</c:v>
                </c:pt>
                <c:pt idx="47">
                  <c:v>5.6</c:v>
                </c:pt>
                <c:pt idx="48">
                  <c:v>5.5</c:v>
                </c:pt>
                <c:pt idx="49">
                  <c:v>5.6</c:v>
                </c:pt>
                <c:pt idx="50">
                  <c:v>6.2</c:v>
                </c:pt>
                <c:pt idx="51">
                  <c:v>6.85</c:v>
                </c:pt>
                <c:pt idx="52">
                  <c:v>6.64</c:v>
                </c:pt>
                <c:pt idx="53">
                  <c:v>6.2</c:v>
                </c:pt>
                <c:pt idx="54">
                  <c:v>6.26</c:v>
                </c:pt>
                <c:pt idx="55">
                  <c:v>5.3</c:v>
                </c:pt>
                <c:pt idx="56">
                  <c:v>6.4</c:v>
                </c:pt>
                <c:pt idx="57">
                  <c:v>5.67</c:v>
                </c:pt>
                <c:pt idx="58">
                  <c:v>5.67</c:v>
                </c:pt>
                <c:pt idx="59">
                  <c:v>4.69</c:v>
                </c:pt>
                <c:pt idx="60">
                  <c:v>6.57</c:v>
                </c:pt>
                <c:pt idx="61">
                  <c:v>5.62</c:v>
                </c:pt>
                <c:pt idx="62">
                  <c:v>5.69</c:v>
                </c:pt>
                <c:pt idx="63">
                  <c:v>5.99</c:v>
                </c:pt>
                <c:pt idx="64">
                  <c:v>6.17</c:v>
                </c:pt>
                <c:pt idx="65">
                  <c:v>5.98</c:v>
                </c:pt>
                <c:pt idx="66">
                  <c:v>5.96</c:v>
                </c:pt>
                <c:pt idx="67">
                  <c:v>6.14</c:v>
                </c:pt>
                <c:pt idx="68">
                  <c:v>4.33</c:v>
                </c:pt>
                <c:pt idx="69">
                  <c:v>5.24</c:v>
                </c:pt>
                <c:pt idx="70">
                  <c:v>4.95</c:v>
                </c:pt>
                <c:pt idx="71">
                  <c:v>6.26</c:v>
                </c:pt>
                <c:pt idx="72">
                  <c:v>5.17</c:v>
                </c:pt>
                <c:pt idx="73">
                  <c:v>5.81</c:v>
                </c:pt>
                <c:pt idx="74">
                  <c:v>6.06</c:v>
                </c:pt>
                <c:pt idx="75">
                  <c:v>6.1</c:v>
                </c:pt>
                <c:pt idx="76">
                  <c:v>6.4</c:v>
                </c:pt>
                <c:pt idx="77">
                  <c:v>6.5</c:v>
                </c:pt>
                <c:pt idx="78">
                  <c:v>6.06</c:v>
                </c:pt>
                <c:pt idx="79">
                  <c:v>4.72</c:v>
                </c:pt>
                <c:pt idx="80">
                  <c:v>4.78</c:v>
                </c:pt>
                <c:pt idx="81">
                  <c:v>6.47</c:v>
                </c:pt>
                <c:pt idx="82">
                  <c:v>5.99</c:v>
                </c:pt>
                <c:pt idx="83">
                  <c:v>5.26</c:v>
                </c:pt>
                <c:pt idx="84">
                  <c:v>6.43</c:v>
                </c:pt>
                <c:pt idx="85">
                  <c:v>6.14</c:v>
                </c:pt>
                <c:pt idx="86">
                  <c:v>5.77</c:v>
                </c:pt>
                <c:pt idx="87">
                  <c:v>6.45</c:v>
                </c:pt>
                <c:pt idx="88">
                  <c:v>6.24</c:v>
                </c:pt>
                <c:pt idx="89">
                  <c:v>5.8</c:v>
                </c:pt>
                <c:pt idx="90">
                  <c:v>6.73</c:v>
                </c:pt>
                <c:pt idx="91">
                  <c:v>5.71</c:v>
                </c:pt>
                <c:pt idx="92">
                  <c:v>4.2</c:v>
                </c:pt>
              </c:numCache>
            </c:numRef>
          </c:xVal>
          <c:yVal>
            <c:numRef>
              <c:f>'Meter Log'!$M$97:$M$196</c:f>
              <c:numCache>
                <c:ptCount val="100"/>
                <c:pt idx="0">
                  <c:v>11.959770114942536</c:v>
                </c:pt>
                <c:pt idx="1">
                  <c:v>15</c:v>
                </c:pt>
                <c:pt idx="2">
                  <c:v>14.40555555555554</c:v>
                </c:pt>
                <c:pt idx="3">
                  <c:v>13.376344086021515</c:v>
                </c:pt>
                <c:pt idx="4">
                  <c:v>16.516129032258053</c:v>
                </c:pt>
                <c:pt idx="5">
                  <c:v>14.743103448275873</c:v>
                </c:pt>
                <c:pt idx="6">
                  <c:v>9.191935483870957</c:v>
                </c:pt>
                <c:pt idx="7">
                  <c:v>12.648333333333337</c:v>
                </c:pt>
                <c:pt idx="8">
                  <c:v>4.570430107526893</c:v>
                </c:pt>
                <c:pt idx="9">
                  <c:v>8.367222222222203</c:v>
                </c:pt>
                <c:pt idx="10">
                  <c:v>9.983870967741925</c:v>
                </c:pt>
                <c:pt idx="11">
                  <c:v>14.66720430107529</c:v>
                </c:pt>
                <c:pt idx="12">
                  <c:v>6.697222222222233</c:v>
                </c:pt>
                <c:pt idx="13">
                  <c:v>7.491397849462373</c:v>
                </c:pt>
                <c:pt idx="14">
                  <c:v>14.976666666666663</c:v>
                </c:pt>
                <c:pt idx="15">
                  <c:v>7.134946236559141</c:v>
                </c:pt>
                <c:pt idx="16">
                  <c:v>8.855376344086023</c:v>
                </c:pt>
                <c:pt idx="17">
                  <c:v>11.306547619047608</c:v>
                </c:pt>
                <c:pt idx="18">
                  <c:v>12.363440860215055</c:v>
                </c:pt>
                <c:pt idx="19">
                  <c:v>4.568333333333309</c:v>
                </c:pt>
                <c:pt idx="20">
                  <c:v>8.035483870967743</c:v>
                </c:pt>
                <c:pt idx="21">
                  <c:v>13.258333333333363</c:v>
                </c:pt>
                <c:pt idx="22">
                  <c:v>9.220430107526882</c:v>
                </c:pt>
                <c:pt idx="23">
                  <c:v>11.63064516129032</c:v>
                </c:pt>
                <c:pt idx="24">
                  <c:v>7.523333333333337</c:v>
                </c:pt>
                <c:pt idx="25">
                  <c:v>12.98817204301075</c:v>
                </c:pt>
                <c:pt idx="26">
                  <c:v>8.351666666666663</c:v>
                </c:pt>
                <c:pt idx="27">
                  <c:v>14.037096774193556</c:v>
                </c:pt>
                <c:pt idx="28">
                  <c:v>14.22</c:v>
                </c:pt>
                <c:pt idx="29">
                  <c:v>10.49</c:v>
                </c:pt>
                <c:pt idx="30">
                  <c:v>10.05</c:v>
                </c:pt>
                <c:pt idx="31">
                  <c:v>6.36</c:v>
                </c:pt>
                <c:pt idx="32">
                  <c:v>9.29</c:v>
                </c:pt>
                <c:pt idx="33">
                  <c:v>15.27</c:v>
                </c:pt>
                <c:pt idx="34">
                  <c:v>9.83</c:v>
                </c:pt>
                <c:pt idx="35">
                  <c:v>9.03</c:v>
                </c:pt>
                <c:pt idx="36">
                  <c:v>10.74</c:v>
                </c:pt>
                <c:pt idx="37">
                  <c:v>12.6</c:v>
                </c:pt>
                <c:pt idx="38">
                  <c:v>13.03</c:v>
                </c:pt>
                <c:pt idx="39">
                  <c:v>14.14</c:v>
                </c:pt>
                <c:pt idx="40">
                  <c:v>15.49</c:v>
                </c:pt>
                <c:pt idx="41">
                  <c:v>11.56</c:v>
                </c:pt>
                <c:pt idx="42">
                  <c:v>10.74</c:v>
                </c:pt>
                <c:pt idx="43">
                  <c:v>6.3</c:v>
                </c:pt>
                <c:pt idx="44">
                  <c:v>8.05698924731183</c:v>
                </c:pt>
                <c:pt idx="45">
                  <c:v>10.653888888888888</c:v>
                </c:pt>
                <c:pt idx="46">
                  <c:v>11.00107526881721</c:v>
                </c:pt>
                <c:pt idx="47">
                  <c:v>11.277956989247311</c:v>
                </c:pt>
                <c:pt idx="48">
                  <c:v>10.391111111111108</c:v>
                </c:pt>
                <c:pt idx="49">
                  <c:v>10.430645161290322</c:v>
                </c:pt>
                <c:pt idx="50">
                  <c:v>13.02</c:v>
                </c:pt>
                <c:pt idx="51">
                  <c:v>17.04</c:v>
                </c:pt>
                <c:pt idx="52">
                  <c:v>16.09</c:v>
                </c:pt>
                <c:pt idx="53">
                  <c:v>11.46</c:v>
                </c:pt>
                <c:pt idx="54">
                  <c:v>14.23</c:v>
                </c:pt>
                <c:pt idx="55">
                  <c:v>9.07</c:v>
                </c:pt>
                <c:pt idx="56">
                  <c:v>15.34</c:v>
                </c:pt>
                <c:pt idx="57">
                  <c:v>10.51</c:v>
                </c:pt>
                <c:pt idx="58">
                  <c:v>11.59</c:v>
                </c:pt>
                <c:pt idx="59">
                  <c:v>6.33</c:v>
                </c:pt>
                <c:pt idx="60">
                  <c:v>15.07</c:v>
                </c:pt>
                <c:pt idx="61">
                  <c:v>9.73</c:v>
                </c:pt>
                <c:pt idx="62">
                  <c:v>10.99</c:v>
                </c:pt>
                <c:pt idx="63">
                  <c:v>11.85</c:v>
                </c:pt>
                <c:pt idx="64">
                  <c:v>13.28</c:v>
                </c:pt>
                <c:pt idx="65">
                  <c:v>11.65</c:v>
                </c:pt>
                <c:pt idx="66">
                  <c:v>12.07</c:v>
                </c:pt>
                <c:pt idx="67">
                  <c:v>12.44</c:v>
                </c:pt>
                <c:pt idx="68">
                  <c:v>5.2</c:v>
                </c:pt>
                <c:pt idx="69">
                  <c:v>8.78</c:v>
                </c:pt>
                <c:pt idx="70">
                  <c:v>7.07</c:v>
                </c:pt>
                <c:pt idx="71">
                  <c:v>11.44</c:v>
                </c:pt>
                <c:pt idx="72">
                  <c:v>7.88</c:v>
                </c:pt>
                <c:pt idx="73">
                  <c:v>10.29</c:v>
                </c:pt>
                <c:pt idx="74">
                  <c:v>13.01</c:v>
                </c:pt>
                <c:pt idx="75">
                  <c:v>12.84</c:v>
                </c:pt>
                <c:pt idx="76">
                  <c:v>12.97</c:v>
                </c:pt>
                <c:pt idx="77">
                  <c:v>14.34</c:v>
                </c:pt>
                <c:pt idx="78">
                  <c:v>8.29</c:v>
                </c:pt>
                <c:pt idx="79">
                  <c:v>4.67</c:v>
                </c:pt>
                <c:pt idx="80">
                  <c:v>6.28</c:v>
                </c:pt>
                <c:pt idx="81">
                  <c:v>14.18</c:v>
                </c:pt>
                <c:pt idx="82">
                  <c:v>11.43</c:v>
                </c:pt>
                <c:pt idx="83">
                  <c:v>8.8</c:v>
                </c:pt>
                <c:pt idx="84">
                  <c:v>14.67</c:v>
                </c:pt>
                <c:pt idx="85">
                  <c:v>11.73</c:v>
                </c:pt>
                <c:pt idx="86">
                  <c:v>7.55</c:v>
                </c:pt>
                <c:pt idx="87">
                  <c:v>14.66</c:v>
                </c:pt>
                <c:pt idx="88">
                  <c:v>13.39</c:v>
                </c:pt>
                <c:pt idx="89">
                  <c:v>9.55</c:v>
                </c:pt>
                <c:pt idx="90">
                  <c:v>16.39</c:v>
                </c:pt>
                <c:pt idx="91">
                  <c:v>11.29</c:v>
                </c:pt>
                <c:pt idx="92">
                  <c:v>1.93</c:v>
                </c:pt>
              </c:numCache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Windspeed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 val="autoZero"/>
        <c:crossBetween val="midCat"/>
        <c:dispUnits/>
        <c:majorUnit val="1"/>
      </c:valAx>
      <c:valAx>
        <c:axId val="327928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At val="3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wind vs. power 1990-1991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25"/>
          <c:w val="0.883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'Meter Log'!$L$10:$L$22</c:f>
              <c:numCache>
                <c:ptCount val="13"/>
                <c:pt idx="0">
                  <c:v>5.5</c:v>
                </c:pt>
                <c:pt idx="1">
                  <c:v>5.7</c:v>
                </c:pt>
                <c:pt idx="2">
                  <c:v>5.8</c:v>
                </c:pt>
                <c:pt idx="3">
                  <c:v>5.9</c:v>
                </c:pt>
                <c:pt idx="4">
                  <c:v>7.5</c:v>
                </c:pt>
                <c:pt idx="5">
                  <c:v>6.7</c:v>
                </c:pt>
                <c:pt idx="6">
                  <c:v>5.6</c:v>
                </c:pt>
                <c:pt idx="7">
                  <c:v>6.2</c:v>
                </c:pt>
                <c:pt idx="8">
                  <c:v>6.6</c:v>
                </c:pt>
                <c:pt idx="9">
                  <c:v>5.7</c:v>
                </c:pt>
                <c:pt idx="10">
                  <c:v>4.8</c:v>
                </c:pt>
                <c:pt idx="11">
                  <c:v>5.2</c:v>
                </c:pt>
                <c:pt idx="12">
                  <c:v>5.7</c:v>
                </c:pt>
              </c:numCache>
            </c:numRef>
          </c:xVal>
          <c:yVal>
            <c:numRef>
              <c:f>'Meter Log'!$M$10:$M$22</c:f>
              <c:numCache>
                <c:ptCount val="13"/>
                <c:pt idx="0">
                  <c:v>10</c:v>
                </c:pt>
                <c:pt idx="1">
                  <c:v>11.93</c:v>
                </c:pt>
                <c:pt idx="2">
                  <c:v>12.22</c:v>
                </c:pt>
                <c:pt idx="3">
                  <c:v>12.95</c:v>
                </c:pt>
                <c:pt idx="4">
                  <c:v>10.43</c:v>
                </c:pt>
                <c:pt idx="5">
                  <c:v>15.13</c:v>
                </c:pt>
                <c:pt idx="6">
                  <c:v>10.11</c:v>
                </c:pt>
                <c:pt idx="7">
                  <c:v>8.03</c:v>
                </c:pt>
                <c:pt idx="8">
                  <c:v>14.94</c:v>
                </c:pt>
                <c:pt idx="9">
                  <c:v>5.51</c:v>
                </c:pt>
                <c:pt idx="10">
                  <c:v>5.87</c:v>
                </c:pt>
                <c:pt idx="11">
                  <c:v>9.65</c:v>
                </c:pt>
                <c:pt idx="12">
                  <c:v>9.12</c:v>
                </c:pt>
              </c:numCache>
            </c:numRef>
          </c:yVal>
          <c:smooth val="0"/>
        </c:ser>
        <c:axId val="29513548"/>
        <c:axId val="64295341"/>
      </c:scatterChart>
      <c:val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95341"/>
        <c:crosses val="autoZero"/>
        <c:crossBetween val="midCat"/>
        <c:dispUnits/>
      </c:valAx>
      <c:valAx>
        <c:axId val="64295341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13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wind vs. power 1995 to present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25"/>
          <c:w val="0.883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'Meter Log'!$L$97:$L$196</c:f>
              <c:numCache>
                <c:ptCount val="100"/>
                <c:pt idx="0">
                  <c:v>5.8</c:v>
                </c:pt>
                <c:pt idx="1">
                  <c:v>6.5</c:v>
                </c:pt>
                <c:pt idx="2">
                  <c:v>6.6</c:v>
                </c:pt>
                <c:pt idx="3">
                  <c:v>6.6</c:v>
                </c:pt>
                <c:pt idx="4">
                  <c:v>7.05</c:v>
                </c:pt>
                <c:pt idx="5">
                  <c:v>6.6</c:v>
                </c:pt>
                <c:pt idx="6">
                  <c:v>5.6</c:v>
                </c:pt>
                <c:pt idx="7">
                  <c:v>6.2</c:v>
                </c:pt>
                <c:pt idx="8">
                  <c:v>4.6</c:v>
                </c:pt>
                <c:pt idx="9">
                  <c:v>5.3</c:v>
                </c:pt>
                <c:pt idx="10">
                  <c:v>5.45</c:v>
                </c:pt>
                <c:pt idx="11">
                  <c:v>6.5</c:v>
                </c:pt>
                <c:pt idx="12">
                  <c:v>7</c:v>
                </c:pt>
                <c:pt idx="13">
                  <c:v>6.1</c:v>
                </c:pt>
                <c:pt idx="14">
                  <c:v>6.8</c:v>
                </c:pt>
                <c:pt idx="15">
                  <c:v>5.9</c:v>
                </c:pt>
                <c:pt idx="16">
                  <c:v>6.7</c:v>
                </c:pt>
                <c:pt idx="17">
                  <c:v>6</c:v>
                </c:pt>
                <c:pt idx="18">
                  <c:v>6.2</c:v>
                </c:pt>
                <c:pt idx="19">
                  <c:v>5.45</c:v>
                </c:pt>
                <c:pt idx="20">
                  <c:v>5.2</c:v>
                </c:pt>
                <c:pt idx="21">
                  <c:v>6.1</c:v>
                </c:pt>
                <c:pt idx="22">
                  <c:v>5.65</c:v>
                </c:pt>
                <c:pt idx="23">
                  <c:v>5.92</c:v>
                </c:pt>
                <c:pt idx="24">
                  <c:v>4.95</c:v>
                </c:pt>
                <c:pt idx="25">
                  <c:v>6.15</c:v>
                </c:pt>
                <c:pt idx="26">
                  <c:v>5.31</c:v>
                </c:pt>
                <c:pt idx="27">
                  <c:v>6.42</c:v>
                </c:pt>
                <c:pt idx="28">
                  <c:v>6.43</c:v>
                </c:pt>
                <c:pt idx="29">
                  <c:v>5.71</c:v>
                </c:pt>
                <c:pt idx="30">
                  <c:v>5.65</c:v>
                </c:pt>
                <c:pt idx="31">
                  <c:v>4.88</c:v>
                </c:pt>
                <c:pt idx="32">
                  <c:v>5.18</c:v>
                </c:pt>
                <c:pt idx="33">
                  <c:v>6.34</c:v>
                </c:pt>
                <c:pt idx="34">
                  <c:v>5.26</c:v>
                </c:pt>
                <c:pt idx="35">
                  <c:v>5.33</c:v>
                </c:pt>
                <c:pt idx="36">
                  <c:v>5.76</c:v>
                </c:pt>
                <c:pt idx="37">
                  <c:v>5.98</c:v>
                </c:pt>
                <c:pt idx="38">
                  <c:v>6.8</c:v>
                </c:pt>
                <c:pt idx="39">
                  <c:v>6.35</c:v>
                </c:pt>
                <c:pt idx="40">
                  <c:v>6.7</c:v>
                </c:pt>
                <c:pt idx="41">
                  <c:v>5.84</c:v>
                </c:pt>
                <c:pt idx="42">
                  <c:v>5.7</c:v>
                </c:pt>
                <c:pt idx="43">
                  <c:v>4.88</c:v>
                </c:pt>
                <c:pt idx="44">
                  <c:v>5.28</c:v>
                </c:pt>
                <c:pt idx="45">
                  <c:v>5.6</c:v>
                </c:pt>
                <c:pt idx="46">
                  <c:v>5.6</c:v>
                </c:pt>
                <c:pt idx="47">
                  <c:v>5.6</c:v>
                </c:pt>
                <c:pt idx="48">
                  <c:v>5.5</c:v>
                </c:pt>
                <c:pt idx="49">
                  <c:v>5.6</c:v>
                </c:pt>
                <c:pt idx="50">
                  <c:v>6.2</c:v>
                </c:pt>
                <c:pt idx="51">
                  <c:v>6.85</c:v>
                </c:pt>
                <c:pt idx="52">
                  <c:v>6.64</c:v>
                </c:pt>
                <c:pt idx="53">
                  <c:v>6.2</c:v>
                </c:pt>
                <c:pt idx="54">
                  <c:v>6.26</c:v>
                </c:pt>
                <c:pt idx="55">
                  <c:v>5.3</c:v>
                </c:pt>
                <c:pt idx="56">
                  <c:v>6.4</c:v>
                </c:pt>
                <c:pt idx="57">
                  <c:v>5.67</c:v>
                </c:pt>
                <c:pt idx="58">
                  <c:v>5.67</c:v>
                </c:pt>
                <c:pt idx="59">
                  <c:v>4.69</c:v>
                </c:pt>
                <c:pt idx="60">
                  <c:v>6.57</c:v>
                </c:pt>
                <c:pt idx="61">
                  <c:v>5.62</c:v>
                </c:pt>
                <c:pt idx="62">
                  <c:v>5.69</c:v>
                </c:pt>
                <c:pt idx="63">
                  <c:v>5.99</c:v>
                </c:pt>
                <c:pt idx="64">
                  <c:v>6.17</c:v>
                </c:pt>
                <c:pt idx="65">
                  <c:v>5.98</c:v>
                </c:pt>
                <c:pt idx="66">
                  <c:v>5.96</c:v>
                </c:pt>
                <c:pt idx="67">
                  <c:v>6.14</c:v>
                </c:pt>
                <c:pt idx="68">
                  <c:v>4.33</c:v>
                </c:pt>
                <c:pt idx="69">
                  <c:v>5.24</c:v>
                </c:pt>
                <c:pt idx="70">
                  <c:v>4.95</c:v>
                </c:pt>
                <c:pt idx="71">
                  <c:v>6.26</c:v>
                </c:pt>
                <c:pt idx="72">
                  <c:v>5.17</c:v>
                </c:pt>
                <c:pt idx="73">
                  <c:v>5.81</c:v>
                </c:pt>
                <c:pt idx="74">
                  <c:v>6.06</c:v>
                </c:pt>
                <c:pt idx="75">
                  <c:v>6.1</c:v>
                </c:pt>
                <c:pt idx="76">
                  <c:v>6.4</c:v>
                </c:pt>
                <c:pt idx="77">
                  <c:v>6.5</c:v>
                </c:pt>
                <c:pt idx="78">
                  <c:v>6.06</c:v>
                </c:pt>
                <c:pt idx="79">
                  <c:v>4.72</c:v>
                </c:pt>
                <c:pt idx="80">
                  <c:v>4.78</c:v>
                </c:pt>
                <c:pt idx="81">
                  <c:v>6.47</c:v>
                </c:pt>
                <c:pt idx="82">
                  <c:v>5.99</c:v>
                </c:pt>
                <c:pt idx="83">
                  <c:v>5.26</c:v>
                </c:pt>
                <c:pt idx="84">
                  <c:v>6.43</c:v>
                </c:pt>
                <c:pt idx="85">
                  <c:v>6.14</c:v>
                </c:pt>
                <c:pt idx="86">
                  <c:v>5.77</c:v>
                </c:pt>
                <c:pt idx="87">
                  <c:v>6.45</c:v>
                </c:pt>
                <c:pt idx="88">
                  <c:v>6.24</c:v>
                </c:pt>
                <c:pt idx="89">
                  <c:v>5.8</c:v>
                </c:pt>
                <c:pt idx="90">
                  <c:v>6.73</c:v>
                </c:pt>
                <c:pt idx="91">
                  <c:v>5.71</c:v>
                </c:pt>
                <c:pt idx="92">
                  <c:v>4.2</c:v>
                </c:pt>
              </c:numCache>
            </c:numRef>
          </c:xVal>
          <c:yVal>
            <c:numRef>
              <c:f>'Meter Log'!$M$97:$M$196</c:f>
              <c:numCache>
                <c:ptCount val="100"/>
                <c:pt idx="0">
                  <c:v>11.959770114942536</c:v>
                </c:pt>
                <c:pt idx="1">
                  <c:v>15</c:v>
                </c:pt>
                <c:pt idx="2">
                  <c:v>14.40555555555554</c:v>
                </c:pt>
                <c:pt idx="3">
                  <c:v>13.376344086021515</c:v>
                </c:pt>
                <c:pt idx="4">
                  <c:v>16.516129032258053</c:v>
                </c:pt>
                <c:pt idx="5">
                  <c:v>14.743103448275873</c:v>
                </c:pt>
                <c:pt idx="6">
                  <c:v>9.191935483870957</c:v>
                </c:pt>
                <c:pt idx="7">
                  <c:v>12.648333333333337</c:v>
                </c:pt>
                <c:pt idx="8">
                  <c:v>4.570430107526893</c:v>
                </c:pt>
                <c:pt idx="9">
                  <c:v>8.367222222222203</c:v>
                </c:pt>
                <c:pt idx="10">
                  <c:v>9.983870967741925</c:v>
                </c:pt>
                <c:pt idx="11">
                  <c:v>14.66720430107529</c:v>
                </c:pt>
                <c:pt idx="12">
                  <c:v>6.697222222222233</c:v>
                </c:pt>
                <c:pt idx="13">
                  <c:v>7.491397849462373</c:v>
                </c:pt>
                <c:pt idx="14">
                  <c:v>14.976666666666663</c:v>
                </c:pt>
                <c:pt idx="15">
                  <c:v>7.134946236559141</c:v>
                </c:pt>
                <c:pt idx="16">
                  <c:v>8.855376344086023</c:v>
                </c:pt>
                <c:pt idx="17">
                  <c:v>11.306547619047608</c:v>
                </c:pt>
                <c:pt idx="18">
                  <c:v>12.363440860215055</c:v>
                </c:pt>
                <c:pt idx="19">
                  <c:v>4.568333333333309</c:v>
                </c:pt>
                <c:pt idx="20">
                  <c:v>8.035483870967743</c:v>
                </c:pt>
                <c:pt idx="21">
                  <c:v>13.258333333333363</c:v>
                </c:pt>
                <c:pt idx="22">
                  <c:v>9.220430107526882</c:v>
                </c:pt>
                <c:pt idx="23">
                  <c:v>11.63064516129032</c:v>
                </c:pt>
                <c:pt idx="24">
                  <c:v>7.523333333333337</c:v>
                </c:pt>
                <c:pt idx="25">
                  <c:v>12.98817204301075</c:v>
                </c:pt>
                <c:pt idx="26">
                  <c:v>8.351666666666663</c:v>
                </c:pt>
                <c:pt idx="27">
                  <c:v>14.037096774193556</c:v>
                </c:pt>
                <c:pt idx="28">
                  <c:v>14.22</c:v>
                </c:pt>
                <c:pt idx="29">
                  <c:v>10.49</c:v>
                </c:pt>
                <c:pt idx="30">
                  <c:v>10.05</c:v>
                </c:pt>
                <c:pt idx="31">
                  <c:v>6.36</c:v>
                </c:pt>
                <c:pt idx="32">
                  <c:v>9.29</c:v>
                </c:pt>
                <c:pt idx="33">
                  <c:v>15.27</c:v>
                </c:pt>
                <c:pt idx="34">
                  <c:v>9.83</c:v>
                </c:pt>
                <c:pt idx="35">
                  <c:v>9.03</c:v>
                </c:pt>
                <c:pt idx="36">
                  <c:v>10.74</c:v>
                </c:pt>
                <c:pt idx="37">
                  <c:v>12.6</c:v>
                </c:pt>
                <c:pt idx="38">
                  <c:v>13.03</c:v>
                </c:pt>
                <c:pt idx="39">
                  <c:v>14.14</c:v>
                </c:pt>
                <c:pt idx="40">
                  <c:v>15.49</c:v>
                </c:pt>
                <c:pt idx="41">
                  <c:v>11.56</c:v>
                </c:pt>
                <c:pt idx="42">
                  <c:v>10.74</c:v>
                </c:pt>
                <c:pt idx="43">
                  <c:v>6.3</c:v>
                </c:pt>
                <c:pt idx="44">
                  <c:v>8.05698924731183</c:v>
                </c:pt>
                <c:pt idx="45">
                  <c:v>10.653888888888888</c:v>
                </c:pt>
                <c:pt idx="46">
                  <c:v>11.00107526881721</c:v>
                </c:pt>
                <c:pt idx="47">
                  <c:v>11.277956989247311</c:v>
                </c:pt>
                <c:pt idx="48">
                  <c:v>10.391111111111108</c:v>
                </c:pt>
                <c:pt idx="49">
                  <c:v>10.430645161290322</c:v>
                </c:pt>
                <c:pt idx="50">
                  <c:v>13.02</c:v>
                </c:pt>
                <c:pt idx="51">
                  <c:v>17.04</c:v>
                </c:pt>
                <c:pt idx="52">
                  <c:v>16.09</c:v>
                </c:pt>
                <c:pt idx="53">
                  <c:v>11.46</c:v>
                </c:pt>
                <c:pt idx="54">
                  <c:v>14.23</c:v>
                </c:pt>
                <c:pt idx="55">
                  <c:v>9.07</c:v>
                </c:pt>
                <c:pt idx="56">
                  <c:v>15.34</c:v>
                </c:pt>
                <c:pt idx="57">
                  <c:v>10.51</c:v>
                </c:pt>
                <c:pt idx="58">
                  <c:v>11.59</c:v>
                </c:pt>
                <c:pt idx="59">
                  <c:v>6.33</c:v>
                </c:pt>
                <c:pt idx="60">
                  <c:v>15.07</c:v>
                </c:pt>
                <c:pt idx="61">
                  <c:v>9.73</c:v>
                </c:pt>
                <c:pt idx="62">
                  <c:v>10.99</c:v>
                </c:pt>
                <c:pt idx="63">
                  <c:v>11.85</c:v>
                </c:pt>
                <c:pt idx="64">
                  <c:v>13.28</c:v>
                </c:pt>
                <c:pt idx="65">
                  <c:v>11.65</c:v>
                </c:pt>
                <c:pt idx="66">
                  <c:v>12.07</c:v>
                </c:pt>
                <c:pt idx="67">
                  <c:v>12.44</c:v>
                </c:pt>
                <c:pt idx="68">
                  <c:v>5.2</c:v>
                </c:pt>
                <c:pt idx="69">
                  <c:v>8.78</c:v>
                </c:pt>
                <c:pt idx="70">
                  <c:v>7.07</c:v>
                </c:pt>
                <c:pt idx="71">
                  <c:v>11.44</c:v>
                </c:pt>
                <c:pt idx="72">
                  <c:v>7.88</c:v>
                </c:pt>
                <c:pt idx="73">
                  <c:v>10.29</c:v>
                </c:pt>
                <c:pt idx="74">
                  <c:v>13.01</c:v>
                </c:pt>
                <c:pt idx="75">
                  <c:v>12.84</c:v>
                </c:pt>
                <c:pt idx="76">
                  <c:v>12.97</c:v>
                </c:pt>
                <c:pt idx="77">
                  <c:v>14.34</c:v>
                </c:pt>
                <c:pt idx="78">
                  <c:v>8.29</c:v>
                </c:pt>
                <c:pt idx="79">
                  <c:v>4.67</c:v>
                </c:pt>
                <c:pt idx="80">
                  <c:v>6.28</c:v>
                </c:pt>
                <c:pt idx="81">
                  <c:v>14.18</c:v>
                </c:pt>
                <c:pt idx="82">
                  <c:v>11.43</c:v>
                </c:pt>
                <c:pt idx="83">
                  <c:v>8.8</c:v>
                </c:pt>
                <c:pt idx="84">
                  <c:v>14.67</c:v>
                </c:pt>
                <c:pt idx="85">
                  <c:v>11.73</c:v>
                </c:pt>
                <c:pt idx="86">
                  <c:v>7.55</c:v>
                </c:pt>
                <c:pt idx="87">
                  <c:v>14.66</c:v>
                </c:pt>
                <c:pt idx="88">
                  <c:v>13.39</c:v>
                </c:pt>
                <c:pt idx="89">
                  <c:v>9.55</c:v>
                </c:pt>
                <c:pt idx="90">
                  <c:v>16.39</c:v>
                </c:pt>
                <c:pt idx="91">
                  <c:v>11.29</c:v>
                </c:pt>
                <c:pt idx="92">
                  <c:v>1.93</c:v>
                </c:pt>
              </c:numCache>
            </c:numRef>
          </c:yVal>
          <c:smooth val="0"/>
        </c:ser>
        <c:axId val="41787158"/>
        <c:axId val="40540103"/>
      </c:scatterChart>
      <c:val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40103"/>
        <c:crosses val="autoZero"/>
        <c:crossBetween val="midCat"/>
        <c:dispUnits/>
      </c:val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87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118110236220472" right="0.5118110236220472" top="0.5118110236220472" bottom="4.212598425196851" header="0" footer="0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118110236220472" right="0.5118110236220472" top="0" bottom="0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.1023622047244095" right="0.5118110236220472" top="0" bottom="5" header="0" footer="0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60" verticalDpi="36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 topLeftCell="A176">
      <selection activeCell="M189" sqref="M189"/>
    </sheetView>
  </sheetViews>
  <sheetFormatPr defaultColWidth="9.140625" defaultRowHeight="12.75"/>
  <cols>
    <col min="1" max="1" width="8.57421875" style="0" customWidth="1"/>
    <col min="3" max="3" width="9.140625" style="7" customWidth="1"/>
    <col min="5" max="5" width="9.140625" style="2" customWidth="1"/>
    <col min="6" max="6" width="9.140625" style="8" customWidth="1"/>
    <col min="7" max="7" width="12.421875" style="8" customWidth="1"/>
    <col min="8" max="8" width="12.421875" style="11" customWidth="1"/>
    <col min="9" max="9" width="9.57421875" style="0" bestFit="1" customWidth="1"/>
    <col min="12" max="12" width="11.57421875" style="2" customWidth="1"/>
    <col min="13" max="13" width="11.140625" style="2" customWidth="1"/>
    <col min="14" max="14" width="20.7109375" style="0" customWidth="1"/>
  </cols>
  <sheetData>
    <row r="1" spans="1:13" ht="12.75">
      <c r="A1" s="6" t="s">
        <v>0</v>
      </c>
      <c r="B1" s="6" t="s">
        <v>1</v>
      </c>
      <c r="C1" s="13" t="s">
        <v>2</v>
      </c>
      <c r="D1" s="3" t="s">
        <v>3</v>
      </c>
      <c r="E1" s="4" t="s">
        <v>4</v>
      </c>
      <c r="F1" s="9" t="s">
        <v>5</v>
      </c>
      <c r="G1" s="9" t="s">
        <v>6</v>
      </c>
      <c r="I1" s="3" t="s">
        <v>7</v>
      </c>
      <c r="J1" s="3" t="s">
        <v>8</v>
      </c>
      <c r="K1" s="3"/>
      <c r="L1" s="4" t="s">
        <v>9</v>
      </c>
      <c r="M1" s="4" t="s">
        <v>10</v>
      </c>
    </row>
    <row r="2" spans="1:12" ht="12.75">
      <c r="A2" s="5">
        <v>32093</v>
      </c>
      <c r="B2" t="s">
        <v>11</v>
      </c>
      <c r="C2" s="7" t="s">
        <v>12</v>
      </c>
      <c r="D2" s="3"/>
      <c r="E2" s="4"/>
      <c r="F2" s="9"/>
      <c r="G2" s="9"/>
      <c r="I2" s="3"/>
      <c r="J2" s="3"/>
      <c r="K2" s="3"/>
      <c r="L2" s="4"/>
    </row>
    <row r="3" spans="1:13" ht="12.75">
      <c r="A3" s="5">
        <v>32111</v>
      </c>
      <c r="B3" s="2" t="s">
        <v>13</v>
      </c>
      <c r="C3" s="7">
        <v>4125.5</v>
      </c>
      <c r="D3" s="1">
        <v>32082</v>
      </c>
      <c r="E3" s="2">
        <v>9.55</v>
      </c>
      <c r="F3" s="8">
        <f>RANK(E3,$E$3:$E$196)</f>
        <v>97</v>
      </c>
      <c r="G3" s="8">
        <f>SUM(C2:C3)</f>
        <v>4125.5</v>
      </c>
      <c r="I3">
        <v>1988</v>
      </c>
      <c r="J3" s="2">
        <f>AVERAGE(E5:E16)</f>
        <v>9.493333333333334</v>
      </c>
      <c r="K3" s="14">
        <f>J3/10.67</f>
        <v>0.8897219618869104</v>
      </c>
      <c r="M3" s="2">
        <v>9.55</v>
      </c>
    </row>
    <row r="4" spans="1:13" ht="12.75">
      <c r="A4" s="5">
        <v>32146</v>
      </c>
      <c r="B4" s="2" t="s">
        <v>13</v>
      </c>
      <c r="C4" s="7">
        <v>938.5</v>
      </c>
      <c r="D4" s="1">
        <v>32112</v>
      </c>
      <c r="E4" s="2">
        <v>1.12</v>
      </c>
      <c r="F4" s="8">
        <f aca="true" t="shared" si="0" ref="F4:F67">RANK(E4,$E$3:$E$196)</f>
        <v>174</v>
      </c>
      <c r="G4" s="8">
        <f>SUM(G3,C4)</f>
        <v>5064</v>
      </c>
      <c r="I4">
        <v>1989</v>
      </c>
      <c r="J4" s="2">
        <f>AVERAGE(E17:E28)</f>
        <v>9.418333333333331</v>
      </c>
      <c r="K4" s="14">
        <f>J4/10.67</f>
        <v>0.8826929084661042</v>
      </c>
      <c r="M4" s="2">
        <v>1.12</v>
      </c>
    </row>
    <row r="5" spans="1:13" ht="12.75">
      <c r="A5" s="5">
        <v>32174</v>
      </c>
      <c r="B5" s="2" t="s">
        <v>13</v>
      </c>
      <c r="C5" s="7">
        <v>742.5</v>
      </c>
      <c r="D5" s="1">
        <v>32143</v>
      </c>
      <c r="E5" s="2">
        <v>1.11</v>
      </c>
      <c r="F5" s="8">
        <f t="shared" si="0"/>
        <v>175</v>
      </c>
      <c r="G5" s="8">
        <f>SUM(G4,C5)</f>
        <v>5806.5</v>
      </c>
      <c r="I5">
        <v>1990</v>
      </c>
      <c r="J5" s="2">
        <f>AVERAGE(E29:E39)</f>
        <v>12.296363636363639</v>
      </c>
      <c r="K5" s="14">
        <f>J5/10.71</f>
        <v>1.148119854002207</v>
      </c>
      <c r="M5" s="2">
        <v>1.11</v>
      </c>
    </row>
    <row r="6" spans="1:13" ht="12.75">
      <c r="A6" s="5">
        <v>32203</v>
      </c>
      <c r="B6" s="2" t="s">
        <v>13</v>
      </c>
      <c r="C6" s="7">
        <v>3073.5</v>
      </c>
      <c r="D6" s="1">
        <v>32174</v>
      </c>
      <c r="E6" s="2">
        <v>4.42</v>
      </c>
      <c r="F6" s="8">
        <f t="shared" si="0"/>
        <v>151</v>
      </c>
      <c r="G6" s="8">
        <f>SUM(G5,C6)</f>
        <v>8880</v>
      </c>
      <c r="I6">
        <v>1991</v>
      </c>
      <c r="J6" s="2">
        <f>AVERAGE(E41:E52)</f>
        <v>6.018017747186129</v>
      </c>
      <c r="K6" s="14">
        <f aca="true" t="shared" si="1" ref="K6:K17">J6/10.71</f>
        <v>0.5619064189716273</v>
      </c>
      <c r="M6" s="2">
        <v>4.42</v>
      </c>
    </row>
    <row r="7" spans="1:13" ht="12.75">
      <c r="A7" s="5">
        <v>32233</v>
      </c>
      <c r="B7" s="2" t="s">
        <v>13</v>
      </c>
      <c r="C7" s="7">
        <v>6218.5</v>
      </c>
      <c r="D7" s="1">
        <v>32203</v>
      </c>
      <c r="E7" s="2">
        <v>8.64</v>
      </c>
      <c r="F7" s="8">
        <f t="shared" si="0"/>
        <v>114</v>
      </c>
      <c r="G7" s="8">
        <f>SUM(G6,C7)</f>
        <v>15098.5</v>
      </c>
      <c r="I7">
        <v>1992</v>
      </c>
      <c r="J7" s="2">
        <f>AVERAGE(E53:E64)</f>
        <v>6.029497623750346</v>
      </c>
      <c r="K7" s="14">
        <f t="shared" si="1"/>
        <v>0.5629783028711807</v>
      </c>
      <c r="M7" s="2">
        <v>8.64</v>
      </c>
    </row>
    <row r="8" spans="1:14" ht="12.75">
      <c r="A8" s="5">
        <v>32265</v>
      </c>
      <c r="B8" s="2" t="s">
        <v>13</v>
      </c>
      <c r="C8" s="7">
        <v>10393.5</v>
      </c>
      <c r="D8" s="1">
        <v>32234</v>
      </c>
      <c r="E8" s="2">
        <v>13.53</v>
      </c>
      <c r="F8" s="8">
        <f t="shared" si="0"/>
        <v>31</v>
      </c>
      <c r="G8" s="8">
        <f aca="true" t="shared" si="2" ref="G8:G23">SUM(G7,C8)</f>
        <v>25492</v>
      </c>
      <c r="I8">
        <v>1993</v>
      </c>
      <c r="J8" s="2">
        <f>AVERAGE(E65:E76)</f>
        <v>2.7917010801445605</v>
      </c>
      <c r="K8" s="14">
        <f t="shared" si="1"/>
        <v>0.26066303269323626</v>
      </c>
      <c r="M8" s="2">
        <v>13.53</v>
      </c>
      <c r="N8" t="s">
        <v>14</v>
      </c>
    </row>
    <row r="9" spans="1:14" ht="12.75">
      <c r="A9" s="5">
        <v>32294</v>
      </c>
      <c r="B9" s="2" t="s">
        <v>13</v>
      </c>
      <c r="C9" s="7">
        <v>2994.5</v>
      </c>
      <c r="D9" s="1">
        <v>32264</v>
      </c>
      <c r="E9" s="2">
        <v>4.3</v>
      </c>
      <c r="F9" s="8">
        <f t="shared" si="0"/>
        <v>152</v>
      </c>
      <c r="G9" s="8">
        <f t="shared" si="2"/>
        <v>28486.5</v>
      </c>
      <c r="I9">
        <v>1994</v>
      </c>
      <c r="J9" s="2">
        <f>AVERAGE(E77:E88)</f>
        <v>2.7327933145026413</v>
      </c>
      <c r="K9" s="14">
        <f t="shared" si="1"/>
        <v>0.25516277446336516</v>
      </c>
      <c r="M9" s="2">
        <v>4.3</v>
      </c>
      <c r="N9" t="s">
        <v>15</v>
      </c>
    </row>
    <row r="10" spans="1:14" ht="12.75">
      <c r="A10" s="5">
        <v>32325</v>
      </c>
      <c r="B10" s="2" t="s">
        <v>13</v>
      </c>
      <c r="C10" s="7">
        <v>7218.5</v>
      </c>
      <c r="D10" s="1">
        <v>32295</v>
      </c>
      <c r="E10" s="2">
        <v>9.7</v>
      </c>
      <c r="F10" s="8">
        <f t="shared" si="0"/>
        <v>95</v>
      </c>
      <c r="G10" s="8">
        <f t="shared" si="2"/>
        <v>35705</v>
      </c>
      <c r="I10">
        <v>1995</v>
      </c>
      <c r="J10" s="2">
        <f>AVERAGE(E89:E100)</f>
        <v>9.089849936143038</v>
      </c>
      <c r="K10" s="14">
        <f t="shared" si="1"/>
        <v>0.8487254842337103</v>
      </c>
      <c r="L10" s="2">
        <v>5.5</v>
      </c>
      <c r="M10" s="2">
        <v>10</v>
      </c>
      <c r="N10" t="s">
        <v>16</v>
      </c>
    </row>
    <row r="11" spans="1:13" ht="12.75">
      <c r="A11" s="5">
        <v>32356</v>
      </c>
      <c r="B11" s="2" t="s">
        <v>13</v>
      </c>
      <c r="C11" s="7">
        <v>8886.5</v>
      </c>
      <c r="D11" s="1">
        <v>32325</v>
      </c>
      <c r="E11" s="2">
        <v>11.95</v>
      </c>
      <c r="F11" s="8">
        <f t="shared" si="0"/>
        <v>52</v>
      </c>
      <c r="G11" s="8">
        <f t="shared" si="2"/>
        <v>44591.5</v>
      </c>
      <c r="I11">
        <v>1996</v>
      </c>
      <c r="J11" s="2">
        <f>AVERAGE(E101:E112)</f>
        <v>10.582371822601244</v>
      </c>
      <c r="K11" s="14">
        <f t="shared" si="1"/>
        <v>0.9880832700841498</v>
      </c>
      <c r="L11" s="2">
        <v>5.7</v>
      </c>
      <c r="M11" s="2">
        <v>11.93</v>
      </c>
    </row>
    <row r="12" spans="1:14" ht="12.75">
      <c r="A12" s="5">
        <v>32386</v>
      </c>
      <c r="B12" s="2" t="s">
        <v>13</v>
      </c>
      <c r="C12" s="7">
        <v>9013.5</v>
      </c>
      <c r="D12" s="1">
        <v>32356</v>
      </c>
      <c r="E12" s="2">
        <v>12.52</v>
      </c>
      <c r="F12" s="8">
        <f t="shared" si="0"/>
        <v>47</v>
      </c>
      <c r="G12" s="8">
        <f t="shared" si="2"/>
        <v>53605</v>
      </c>
      <c r="I12">
        <v>1997</v>
      </c>
      <c r="J12" s="2">
        <f>AVERAGE(E113:E124)</f>
        <v>10.178238287250384</v>
      </c>
      <c r="K12" s="14">
        <f t="shared" si="1"/>
        <v>0.9503490464286072</v>
      </c>
      <c r="L12" s="2">
        <v>5.8</v>
      </c>
      <c r="M12" s="2">
        <v>12.22</v>
      </c>
      <c r="N12" t="s">
        <v>17</v>
      </c>
    </row>
    <row r="13" spans="1:14" ht="12.75">
      <c r="A13" s="5">
        <v>32419</v>
      </c>
      <c r="B13" s="2" t="s">
        <v>13</v>
      </c>
      <c r="C13" s="7">
        <v>10931.5</v>
      </c>
      <c r="D13" s="1">
        <v>32387</v>
      </c>
      <c r="E13" s="2">
        <v>13.8</v>
      </c>
      <c r="F13" s="8">
        <f t="shared" si="0"/>
        <v>29</v>
      </c>
      <c r="G13" s="8">
        <f t="shared" si="2"/>
        <v>64536.5</v>
      </c>
      <c r="I13">
        <v>1998</v>
      </c>
      <c r="J13" s="2">
        <f>AVERAGE(E125:E136)</f>
        <v>11.255655401945724</v>
      </c>
      <c r="K13" s="14">
        <f t="shared" si="1"/>
        <v>1.0509482168016548</v>
      </c>
      <c r="L13" s="2">
        <v>5.9</v>
      </c>
      <c r="M13" s="2">
        <v>12.95</v>
      </c>
      <c r="N13" t="s">
        <v>17</v>
      </c>
    </row>
    <row r="14" spans="1:14" ht="12.75">
      <c r="A14" s="5">
        <v>32448</v>
      </c>
      <c r="B14" s="2" t="s">
        <v>13</v>
      </c>
      <c r="C14" s="7">
        <v>6194.5</v>
      </c>
      <c r="D14" s="1">
        <v>32417</v>
      </c>
      <c r="E14" s="2">
        <v>8.9</v>
      </c>
      <c r="F14" s="8">
        <f t="shared" si="0"/>
        <v>109</v>
      </c>
      <c r="G14" s="8">
        <f t="shared" si="2"/>
        <v>70731</v>
      </c>
      <c r="I14">
        <v>1999</v>
      </c>
      <c r="J14" s="2">
        <f>AVERAGE(E137:E148)</f>
        <v>11.33010133981908</v>
      </c>
      <c r="K14" s="14">
        <f t="shared" si="1"/>
        <v>1.0578992847636863</v>
      </c>
      <c r="L14" s="2">
        <v>7.5</v>
      </c>
      <c r="M14" s="2">
        <v>10.43</v>
      </c>
      <c r="N14" t="s">
        <v>17</v>
      </c>
    </row>
    <row r="15" spans="1:14" ht="12.75">
      <c r="A15" s="5">
        <v>32478</v>
      </c>
      <c r="B15" s="2" t="s">
        <v>13</v>
      </c>
      <c r="C15" s="7">
        <v>10909.5</v>
      </c>
      <c r="D15" s="1">
        <v>32448</v>
      </c>
      <c r="E15" s="2">
        <v>15.15</v>
      </c>
      <c r="F15" s="8">
        <f t="shared" si="0"/>
        <v>10</v>
      </c>
      <c r="G15" s="8">
        <f t="shared" si="2"/>
        <v>81640.5</v>
      </c>
      <c r="I15">
        <v>2000</v>
      </c>
      <c r="J15" s="2">
        <f>AVERAGE(E149:E160)</f>
        <v>11.845835805215676</v>
      </c>
      <c r="K15" s="14">
        <f t="shared" si="1"/>
        <v>1.10605376332546</v>
      </c>
      <c r="L15" s="2">
        <v>6.7</v>
      </c>
      <c r="M15" s="2">
        <v>15.13</v>
      </c>
      <c r="N15" t="s">
        <v>17</v>
      </c>
    </row>
    <row r="16" spans="1:14" ht="12.75">
      <c r="A16" s="5">
        <v>32511</v>
      </c>
      <c r="B16" s="2" t="s">
        <v>13</v>
      </c>
      <c r="C16" s="7">
        <v>7837.5</v>
      </c>
      <c r="D16" s="1">
        <v>32478</v>
      </c>
      <c r="E16" s="2">
        <v>9.9</v>
      </c>
      <c r="F16" s="8">
        <f t="shared" si="0"/>
        <v>88</v>
      </c>
      <c r="G16" s="8">
        <f t="shared" si="2"/>
        <v>89478</v>
      </c>
      <c r="I16">
        <v>2001</v>
      </c>
      <c r="J16" s="2">
        <f>AVERAGE(E161:E172)</f>
        <v>10.496708482676224</v>
      </c>
      <c r="K16" s="14">
        <f t="shared" si="1"/>
        <v>0.9800848256467062</v>
      </c>
      <c r="L16" s="2">
        <v>5.6</v>
      </c>
      <c r="M16" s="2">
        <v>10.11</v>
      </c>
      <c r="N16" t="s">
        <v>17</v>
      </c>
    </row>
    <row r="17" spans="1:14" ht="12.75">
      <c r="A17" s="5">
        <v>32542</v>
      </c>
      <c r="B17" s="2" t="s">
        <v>13</v>
      </c>
      <c r="C17" s="7">
        <v>6194.5</v>
      </c>
      <c r="D17" s="1">
        <v>32509</v>
      </c>
      <c r="E17" s="2">
        <v>8.33</v>
      </c>
      <c r="F17" s="8">
        <f t="shared" si="0"/>
        <v>117</v>
      </c>
      <c r="G17" s="8">
        <f t="shared" si="2"/>
        <v>95672.5</v>
      </c>
      <c r="I17">
        <v>2002</v>
      </c>
      <c r="J17" s="2">
        <f>AVERAGE(E173:E184)</f>
        <v>10.79769489247312</v>
      </c>
      <c r="K17" s="14">
        <f t="shared" si="1"/>
        <v>1.008188131883578</v>
      </c>
      <c r="L17" s="2">
        <v>6.2</v>
      </c>
      <c r="M17" s="2">
        <v>8.03</v>
      </c>
      <c r="N17" t="s">
        <v>17</v>
      </c>
    </row>
    <row r="18" spans="1:14" ht="12.75">
      <c r="A18" s="5">
        <v>32568</v>
      </c>
      <c r="B18" s="2" t="s">
        <v>13</v>
      </c>
      <c r="C18" s="7">
        <v>9057.5</v>
      </c>
      <c r="D18" s="1">
        <v>32540</v>
      </c>
      <c r="E18" s="2">
        <v>14.52</v>
      </c>
      <c r="F18" s="8">
        <f t="shared" si="0"/>
        <v>20</v>
      </c>
      <c r="G18" s="8">
        <f t="shared" si="2"/>
        <v>104730</v>
      </c>
      <c r="I18" s="3" t="s">
        <v>18</v>
      </c>
      <c r="J18" s="3" t="s">
        <v>19</v>
      </c>
      <c r="K18" s="2"/>
      <c r="L18" s="2">
        <v>6.6</v>
      </c>
      <c r="M18" s="2">
        <v>14.94</v>
      </c>
      <c r="N18" t="s">
        <v>17</v>
      </c>
    </row>
    <row r="19" spans="1:14" ht="12.75">
      <c r="A19" s="5">
        <v>32601</v>
      </c>
      <c r="B19" s="2" t="s">
        <v>13</v>
      </c>
      <c r="C19" s="7">
        <v>4208.5</v>
      </c>
      <c r="D19" s="1">
        <v>32568</v>
      </c>
      <c r="E19" s="2">
        <v>5.31</v>
      </c>
      <c r="F19" s="8">
        <f t="shared" si="0"/>
        <v>143</v>
      </c>
      <c r="G19" s="8">
        <f t="shared" si="2"/>
        <v>108938.5</v>
      </c>
      <c r="I19" t="s">
        <v>20</v>
      </c>
      <c r="J19" s="2">
        <f>AVERAGE($E$5,$E$17,$E$29,$E$41,$E$53,$E$65,$E$77,$E$89,$E$101,$E$113,$E$125,$E$137,$E$149,$E$161,$E$173,$E$185)</f>
        <v>10.406980897686534</v>
      </c>
      <c r="K19" s="14">
        <f>J19/J35</f>
        <v>0.8209632289002279</v>
      </c>
      <c r="L19" s="2">
        <v>5.7</v>
      </c>
      <c r="M19" s="2">
        <v>5.51</v>
      </c>
      <c r="N19" t="s">
        <v>17</v>
      </c>
    </row>
    <row r="20" spans="1:14" ht="12.75">
      <c r="A20" s="5">
        <v>32629</v>
      </c>
      <c r="B20" s="2" t="s">
        <v>13</v>
      </c>
      <c r="C20" s="7">
        <v>4096.5</v>
      </c>
      <c r="D20" s="1">
        <v>32599</v>
      </c>
      <c r="E20" s="2">
        <v>6.1</v>
      </c>
      <c r="F20" s="8">
        <f t="shared" si="0"/>
        <v>138</v>
      </c>
      <c r="G20" s="8">
        <f t="shared" si="2"/>
        <v>113035</v>
      </c>
      <c r="I20" t="s">
        <v>21</v>
      </c>
      <c r="J20" s="2">
        <f>AVERAGE($E$6,$E$18,$E$30,$E$42,$E$54,$E$66,$E$78,$E$90,$E$102,$E$114,$E$126,$E$138,$E$150,$E$162,$E$174,$E$186)</f>
        <v>10.30415404955085</v>
      </c>
      <c r="K20" s="14">
        <f aca="true" t="shared" si="3" ref="K20:K31">J20/J36</f>
        <v>0.8871824247011474</v>
      </c>
      <c r="L20" s="2">
        <v>4.8</v>
      </c>
      <c r="M20" s="2">
        <v>5.87</v>
      </c>
      <c r="N20" t="s">
        <v>17</v>
      </c>
    </row>
    <row r="21" spans="1:14" ht="12.75">
      <c r="A21" s="5">
        <v>32660</v>
      </c>
      <c r="B21" s="2" t="s">
        <v>13</v>
      </c>
      <c r="C21" s="7">
        <v>7247.5</v>
      </c>
      <c r="D21" s="1">
        <v>32629</v>
      </c>
      <c r="E21" s="2">
        <v>9.74</v>
      </c>
      <c r="F21" s="8">
        <f t="shared" si="0"/>
        <v>93</v>
      </c>
      <c r="G21" s="8">
        <f t="shared" si="2"/>
        <v>120282.5</v>
      </c>
      <c r="I21" t="s">
        <v>22</v>
      </c>
      <c r="J21" s="2">
        <f>AVERAGE($E$7,$E$19,$E$31,$E$43,$E$55,$E$67,$E$79,$E$91,$E$103,$E$115,$E$127,$E$139,$E$151,$E$163,$E$175,$E$187)</f>
        <v>8.33756556168074</v>
      </c>
      <c r="K21" s="14">
        <f t="shared" si="3"/>
        <v>0.8494933583519729</v>
      </c>
      <c r="L21" s="2">
        <v>5.2</v>
      </c>
      <c r="M21" s="2">
        <v>9.65</v>
      </c>
      <c r="N21" t="s">
        <v>23</v>
      </c>
    </row>
    <row r="22" spans="1:14" ht="12.75">
      <c r="A22" s="5">
        <v>32692</v>
      </c>
      <c r="B22" s="2" t="s">
        <v>13</v>
      </c>
      <c r="C22" s="7">
        <v>7002.5</v>
      </c>
      <c r="D22" s="1">
        <v>32660</v>
      </c>
      <c r="E22" s="2">
        <v>9.12</v>
      </c>
      <c r="F22" s="8">
        <f t="shared" si="0"/>
        <v>106</v>
      </c>
      <c r="G22" s="8">
        <f t="shared" si="2"/>
        <v>127285</v>
      </c>
      <c r="I22" t="s">
        <v>24</v>
      </c>
      <c r="J22" s="2">
        <f>AVERAGE($E$8,$E$20,$E$32,$E$44,$E$56,$E$68,$E$80,$E$92,$E$104,$E$116,$E$128,$E$140,$E$152,$E$164,$E$176,$E$188)</f>
        <v>7.625794753086414</v>
      </c>
      <c r="K22" s="14">
        <f t="shared" si="3"/>
        <v>0.897803137812978</v>
      </c>
      <c r="L22" s="2">
        <v>5.7</v>
      </c>
      <c r="M22" s="2">
        <v>9.12</v>
      </c>
      <c r="N22" s="2">
        <f>AVERAGE(L10:L22)</f>
        <v>5.915384615384617</v>
      </c>
    </row>
    <row r="23" spans="1:13" ht="12.75">
      <c r="A23" s="5">
        <v>32721</v>
      </c>
      <c r="B23" s="2" t="s">
        <v>13</v>
      </c>
      <c r="C23" s="7">
        <v>6594.5</v>
      </c>
      <c r="D23" s="1">
        <v>32690</v>
      </c>
      <c r="E23" s="2">
        <v>9.48</v>
      </c>
      <c r="F23" s="8">
        <f t="shared" si="0"/>
        <v>98</v>
      </c>
      <c r="G23" s="8">
        <f t="shared" si="2"/>
        <v>133879.5</v>
      </c>
      <c r="I23" t="s">
        <v>25</v>
      </c>
      <c r="J23" s="2">
        <f>AVERAGE($E$9,$E$21,$E$33,$E$45,$E$57,$E$69,$E$81,$E$93,$E$105,$E$117,$E$129,$E$141,$E$153,$E$165,$E$177,$E$189)</f>
        <v>6.5648276002516806</v>
      </c>
      <c r="K23" s="14">
        <f t="shared" si="3"/>
        <v>0.863230187015653</v>
      </c>
      <c r="M23" s="2">
        <v>9.48</v>
      </c>
    </row>
    <row r="24" spans="1:13" ht="12.75">
      <c r="A24" s="5">
        <v>32752</v>
      </c>
      <c r="B24" s="2" t="s">
        <v>13</v>
      </c>
      <c r="C24" s="7">
        <v>6894.5</v>
      </c>
      <c r="D24" s="1">
        <v>32721</v>
      </c>
      <c r="E24" s="2">
        <v>9.27</v>
      </c>
      <c r="F24" s="8">
        <f t="shared" si="0"/>
        <v>101</v>
      </c>
      <c r="G24" s="8">
        <f aca="true" t="shared" si="4" ref="G24:G39">SUM(G23,C24)</f>
        <v>140774</v>
      </c>
      <c r="I24" t="s">
        <v>26</v>
      </c>
      <c r="J24" s="2">
        <f>AVERAGE($E$10,$E$22,$E$34,$E$46,$E$58,$E$70,$E$82,$E$94,$E$106,$E$118,$E$130,$E$142,$E$154,$E$166,$E$178,$E$190)</f>
        <v>9.643047183331896</v>
      </c>
      <c r="K24" s="14">
        <f t="shared" si="3"/>
        <v>0.9473481434821746</v>
      </c>
      <c r="M24" s="2">
        <v>9.27</v>
      </c>
    </row>
    <row r="25" spans="1:13" ht="12.75">
      <c r="A25" s="5">
        <v>32783</v>
      </c>
      <c r="B25" s="2" t="s">
        <v>13</v>
      </c>
      <c r="C25" s="7">
        <v>6850.5</v>
      </c>
      <c r="D25" s="1">
        <v>32752</v>
      </c>
      <c r="E25" s="2">
        <v>9.21</v>
      </c>
      <c r="F25" s="8">
        <f t="shared" si="0"/>
        <v>104</v>
      </c>
      <c r="G25" s="8">
        <f t="shared" si="4"/>
        <v>147624.5</v>
      </c>
      <c r="I25" t="s">
        <v>27</v>
      </c>
      <c r="J25" s="2">
        <f>AVERAGE($E$11,$E$23,$E$35,$E$47,$E$59,$E$71,$E$83,$E$95,$E$107,$E$119,$E$131,$E$143,$E$155,$E$167,$E$179,$E$191)</f>
        <v>8.74579981734215</v>
      </c>
      <c r="K25" s="14">
        <f t="shared" si="3"/>
        <v>0.9247028536168219</v>
      </c>
      <c r="M25" s="2">
        <v>9.21</v>
      </c>
    </row>
    <row r="26" spans="1:13" ht="12.75">
      <c r="A26" s="5">
        <v>32813</v>
      </c>
      <c r="B26" s="2" t="s">
        <v>13</v>
      </c>
      <c r="C26" s="7">
        <v>7768.5</v>
      </c>
      <c r="D26" s="1">
        <v>32782</v>
      </c>
      <c r="E26" s="2">
        <v>10.79</v>
      </c>
      <c r="F26" s="8">
        <f t="shared" si="0"/>
        <v>74</v>
      </c>
      <c r="G26" s="8">
        <f t="shared" si="4"/>
        <v>155393</v>
      </c>
      <c r="I26" t="s">
        <v>28</v>
      </c>
      <c r="J26" s="2">
        <f>AVERAGE($E$12,$E$24,$E$36,$E$48,$E$60,$E$72,$E$84,$E$96,$E$108,$E$120,$E$132,$E$144,$E$156,$E$168,$E$180,$E$192)</f>
        <v>8.22894028672381</v>
      </c>
      <c r="K26" s="14">
        <f t="shared" si="3"/>
        <v>0.8248994293378382</v>
      </c>
      <c r="M26" s="2">
        <v>10.79</v>
      </c>
    </row>
    <row r="27" spans="1:13" ht="12.75">
      <c r="A27" s="5">
        <v>32843</v>
      </c>
      <c r="B27" s="2" t="s">
        <v>13</v>
      </c>
      <c r="C27" s="7">
        <v>7385.5</v>
      </c>
      <c r="D27" s="1">
        <v>32813</v>
      </c>
      <c r="E27" s="2">
        <v>10.26</v>
      </c>
      <c r="F27" s="8">
        <f t="shared" si="0"/>
        <v>84</v>
      </c>
      <c r="G27" s="8">
        <f t="shared" si="4"/>
        <v>162778.5</v>
      </c>
      <c r="I27" t="s">
        <v>29</v>
      </c>
      <c r="J27" s="2">
        <f>AVERAGE($E$13,$E$25,$E$37,$E$49,$E$61,$E$73,$E$85,$E$97,$E$109,$E$121,$E$133,$E$145,$E$157,$E$169,$E$181,$E$193)</f>
        <v>7.602156240292014</v>
      </c>
      <c r="K27" s="14">
        <f t="shared" si="3"/>
        <v>0.7995571205951634</v>
      </c>
      <c r="M27" s="2">
        <v>10.26</v>
      </c>
    </row>
    <row r="28" spans="1:13" ht="12.75">
      <c r="A28" s="5">
        <v>32875</v>
      </c>
      <c r="B28" s="2" t="s">
        <v>13</v>
      </c>
      <c r="C28" s="7">
        <v>8363.5</v>
      </c>
      <c r="D28" s="1">
        <v>32843</v>
      </c>
      <c r="E28" s="2">
        <v>10.89</v>
      </c>
      <c r="F28" s="8">
        <f t="shared" si="0"/>
        <v>72</v>
      </c>
      <c r="G28" s="8">
        <f t="shared" si="4"/>
        <v>171142</v>
      </c>
      <c r="I28" t="s">
        <v>30</v>
      </c>
      <c r="J28" s="2">
        <f>AVERAGE($E$14,$E$26,$E$38,$E$50,$E$62,$E$74,$E$86,$E$98,$E$110,$E$122,$E$134,$E$146,$E$158,$E$170,$E$182,$E$194)</f>
        <v>7.975691697372082</v>
      </c>
      <c r="K28" s="14">
        <f t="shared" si="3"/>
        <v>0.7786895634400395</v>
      </c>
      <c r="M28" s="2">
        <v>10.89</v>
      </c>
    </row>
    <row r="29" spans="1:13" ht="12.75">
      <c r="A29" s="5">
        <v>32905</v>
      </c>
      <c r="B29" s="2" t="s">
        <v>13</v>
      </c>
      <c r="C29" s="7">
        <v>8513.5</v>
      </c>
      <c r="D29" s="1">
        <v>32874</v>
      </c>
      <c r="E29" s="2">
        <v>11.44</v>
      </c>
      <c r="F29" s="8">
        <f t="shared" si="0"/>
        <v>61</v>
      </c>
      <c r="G29" s="8">
        <f t="shared" si="4"/>
        <v>179655.5</v>
      </c>
      <c r="I29" t="s">
        <v>31</v>
      </c>
      <c r="J29" s="2">
        <f>AVERAGE($E$15,$E$27,$E$39,$E$51,$E$63,$E$75,$E$87,$E$99,$E$111,$E$123,$E$135,$E$147,$E$159,$E$171,$E$183,$E$195)</f>
        <v>8.819443745716342</v>
      </c>
      <c r="K29" s="14">
        <f t="shared" si="3"/>
        <v>0.831630716239165</v>
      </c>
      <c r="M29" s="2">
        <v>11.44</v>
      </c>
    </row>
    <row r="30" spans="1:13" ht="12.75">
      <c r="A30" s="5">
        <v>32933</v>
      </c>
      <c r="B30" s="2" t="s">
        <v>13</v>
      </c>
      <c r="C30" s="7">
        <v>10168.5</v>
      </c>
      <c r="D30" s="1">
        <v>32905</v>
      </c>
      <c r="E30" s="2">
        <v>15.13</v>
      </c>
      <c r="F30" s="8">
        <f t="shared" si="0"/>
        <v>11</v>
      </c>
      <c r="G30" s="8">
        <f t="shared" si="4"/>
        <v>189824</v>
      </c>
      <c r="I30" t="s">
        <v>32</v>
      </c>
      <c r="J30" s="2">
        <f>AVERAGE($E$16,$E$28,$E$40,$E$52,$E$64,$E$76,$E$88,$E$100,$E$112,$E$124,$E$136,$E$148,$E$160,$E$172,$E$184,$E$196)</f>
        <v>10.289418056204884</v>
      </c>
      <c r="K30" s="14">
        <f t="shared" si="3"/>
        <v>0.8183817217377731</v>
      </c>
      <c r="M30" s="2">
        <v>15.13</v>
      </c>
    </row>
    <row r="31" spans="1:13" ht="12.75">
      <c r="A31" s="5">
        <v>32965</v>
      </c>
      <c r="B31" s="2" t="s">
        <v>13</v>
      </c>
      <c r="C31" s="7">
        <v>7153.5</v>
      </c>
      <c r="D31" s="1">
        <v>32933</v>
      </c>
      <c r="E31" s="2">
        <v>9.32</v>
      </c>
      <c r="F31" s="8">
        <f t="shared" si="0"/>
        <v>99</v>
      </c>
      <c r="G31" s="8">
        <f t="shared" si="4"/>
        <v>196977.5</v>
      </c>
      <c r="I31" t="s">
        <v>33</v>
      </c>
      <c r="J31" s="2">
        <f>AVERAGE(J19:J30)</f>
        <v>8.71198499076995</v>
      </c>
      <c r="K31" s="14">
        <f t="shared" si="3"/>
        <v>0.8517120585545634</v>
      </c>
      <c r="M31" s="2">
        <v>9.32</v>
      </c>
    </row>
    <row r="32" spans="1:13" ht="12.75">
      <c r="A32" s="5">
        <v>32994</v>
      </c>
      <c r="B32" s="2" t="s">
        <v>13</v>
      </c>
      <c r="C32" s="7">
        <v>9559.5</v>
      </c>
      <c r="D32" s="1">
        <v>32964</v>
      </c>
      <c r="E32" s="2">
        <v>13.74</v>
      </c>
      <c r="F32" s="8">
        <f t="shared" si="0"/>
        <v>30</v>
      </c>
      <c r="G32" s="8">
        <f t="shared" si="4"/>
        <v>206537</v>
      </c>
      <c r="H32"/>
      <c r="M32" s="2">
        <v>13.74</v>
      </c>
    </row>
    <row r="33" spans="1:13" ht="12.75">
      <c r="A33" s="5">
        <v>33025</v>
      </c>
      <c r="B33" s="2" t="s">
        <v>13</v>
      </c>
      <c r="C33" s="7">
        <v>7287.5</v>
      </c>
      <c r="D33" s="1">
        <v>32994</v>
      </c>
      <c r="E33" s="2">
        <v>9.8</v>
      </c>
      <c r="F33" s="8">
        <f t="shared" si="0"/>
        <v>92</v>
      </c>
      <c r="G33" s="8">
        <f t="shared" si="4"/>
        <v>213824.5</v>
      </c>
      <c r="H33"/>
      <c r="K33" s="3"/>
      <c r="M33" s="2">
        <v>9.8</v>
      </c>
    </row>
    <row r="34" spans="1:13" ht="12.75">
      <c r="A34" s="5">
        <v>33056</v>
      </c>
      <c r="B34" s="2" t="s">
        <v>13</v>
      </c>
      <c r="C34" s="7">
        <v>8166.5</v>
      </c>
      <c r="D34" s="1">
        <v>33025</v>
      </c>
      <c r="E34" s="2">
        <v>10.98</v>
      </c>
      <c r="F34" s="8">
        <f t="shared" si="0"/>
        <v>70</v>
      </c>
      <c r="G34" s="8">
        <f t="shared" si="4"/>
        <v>221991</v>
      </c>
      <c r="H34"/>
      <c r="I34" s="3" t="s">
        <v>34</v>
      </c>
      <c r="J34" s="3"/>
      <c r="K34" s="15" t="s">
        <v>35</v>
      </c>
      <c r="M34" s="2">
        <v>10.98</v>
      </c>
    </row>
    <row r="35" spans="1:13" ht="12.75">
      <c r="A35" s="5">
        <v>33086</v>
      </c>
      <c r="B35" s="2" t="s">
        <v>13</v>
      </c>
      <c r="C35" s="7">
        <v>10295.5</v>
      </c>
      <c r="D35" s="1">
        <v>33055</v>
      </c>
      <c r="E35" s="2">
        <v>14.3</v>
      </c>
      <c r="F35" s="8">
        <f t="shared" si="0"/>
        <v>23</v>
      </c>
      <c r="G35" s="8">
        <f t="shared" si="4"/>
        <v>232286.5</v>
      </c>
      <c r="H35"/>
      <c r="I35" t="s">
        <v>20</v>
      </c>
      <c r="J35" s="2">
        <f aca="true" t="shared" si="5" ref="J35:J46">AVERAGE(E17,E29,E89,E101,E113,E125,E137,E149,E161,E173,E185)</f>
        <v>12.67654936461387</v>
      </c>
      <c r="K35" s="14">
        <v>1</v>
      </c>
      <c r="M35" s="2">
        <v>14.3</v>
      </c>
    </row>
    <row r="36" spans="1:13" ht="12.75">
      <c r="A36" s="5">
        <v>33120</v>
      </c>
      <c r="B36" s="2" t="s">
        <v>13</v>
      </c>
      <c r="C36" s="7">
        <v>14234.5</v>
      </c>
      <c r="D36" s="1">
        <v>33086</v>
      </c>
      <c r="E36" s="2">
        <v>17.44</v>
      </c>
      <c r="F36" s="8">
        <f t="shared" si="0"/>
        <v>1</v>
      </c>
      <c r="G36" s="8">
        <f t="shared" si="4"/>
        <v>246521</v>
      </c>
      <c r="H36"/>
      <c r="I36" t="s">
        <v>21</v>
      </c>
      <c r="J36" s="2">
        <f t="shared" si="5"/>
        <v>11.61447044334976</v>
      </c>
      <c r="K36" s="14">
        <v>1</v>
      </c>
      <c r="M36" s="2">
        <v>17.44</v>
      </c>
    </row>
    <row r="37" spans="1:13" ht="12.75">
      <c r="A37" s="5">
        <v>33148</v>
      </c>
      <c r="B37" s="2" t="s">
        <v>13</v>
      </c>
      <c r="C37" s="7">
        <v>7012.5</v>
      </c>
      <c r="D37" s="1">
        <v>33117</v>
      </c>
      <c r="E37" s="2">
        <v>10.44</v>
      </c>
      <c r="F37" s="8">
        <f t="shared" si="0"/>
        <v>80</v>
      </c>
      <c r="G37" s="8">
        <f t="shared" si="4"/>
        <v>253533.5</v>
      </c>
      <c r="H37"/>
      <c r="I37" t="s">
        <v>22</v>
      </c>
      <c r="J37" s="2">
        <f t="shared" si="5"/>
        <v>9.814750733137826</v>
      </c>
      <c r="K37" s="14">
        <v>1</v>
      </c>
      <c r="M37" s="2">
        <v>10.44</v>
      </c>
    </row>
    <row r="38" spans="1:13" ht="12.75">
      <c r="A38" s="5">
        <v>33178</v>
      </c>
      <c r="B38" s="2" t="s">
        <v>13</v>
      </c>
      <c r="C38" s="7">
        <v>8362.5</v>
      </c>
      <c r="D38" s="1">
        <v>33147</v>
      </c>
      <c r="E38" s="2">
        <v>11.62</v>
      </c>
      <c r="F38" s="8">
        <f t="shared" si="0"/>
        <v>57</v>
      </c>
      <c r="G38" s="8">
        <f t="shared" si="4"/>
        <v>261896</v>
      </c>
      <c r="H38"/>
      <c r="I38" t="s">
        <v>24</v>
      </c>
      <c r="J38" s="2">
        <f t="shared" si="5"/>
        <v>8.493838383838382</v>
      </c>
      <c r="K38" s="14">
        <v>1</v>
      </c>
      <c r="M38" s="2">
        <v>11.62</v>
      </c>
    </row>
    <row r="39" spans="1:13" ht="12.75">
      <c r="A39" s="5">
        <v>33210</v>
      </c>
      <c r="B39" s="2">
        <v>6759.51</v>
      </c>
      <c r="C39" s="7">
        <v>8484.5</v>
      </c>
      <c r="D39" s="1">
        <v>33178</v>
      </c>
      <c r="E39" s="2">
        <v>11.05</v>
      </c>
      <c r="F39" s="8">
        <f t="shared" si="0"/>
        <v>67</v>
      </c>
      <c r="G39" s="8">
        <f t="shared" si="4"/>
        <v>270380.5</v>
      </c>
      <c r="H39"/>
      <c r="I39" t="s">
        <v>25</v>
      </c>
      <c r="J39" s="2">
        <f t="shared" si="5"/>
        <v>7.604956011730206</v>
      </c>
      <c r="K39" s="14">
        <v>1</v>
      </c>
      <c r="M39" s="2">
        <v>11.05</v>
      </c>
    </row>
    <row r="40" spans="1:13" ht="12.75">
      <c r="A40" s="5">
        <v>33240</v>
      </c>
      <c r="B40" s="2">
        <v>6937.18</v>
      </c>
      <c r="C40" s="7">
        <f>PRODUCT((B40-B39),40)</f>
        <v>7106.800000000003</v>
      </c>
      <c r="D40" s="1">
        <v>33208</v>
      </c>
      <c r="E40" s="2">
        <f>C40/((A40-A39)*24)</f>
        <v>9.87055555555556</v>
      </c>
      <c r="F40" s="8">
        <f t="shared" si="0"/>
        <v>89</v>
      </c>
      <c r="G40" s="8">
        <f aca="true" t="shared" si="6" ref="G40:G55">SUM(G39,C40)</f>
        <v>277487.3</v>
      </c>
      <c r="H40"/>
      <c r="I40" t="s">
        <v>26</v>
      </c>
      <c r="J40" s="2">
        <f t="shared" si="5"/>
        <v>10.178989898989908</v>
      </c>
      <c r="K40" s="14">
        <v>1</v>
      </c>
      <c r="M40" s="2">
        <v>9.87055555555556</v>
      </c>
    </row>
    <row r="41" spans="1:13" ht="12.75">
      <c r="A41" s="5">
        <v>33270</v>
      </c>
      <c r="B41" s="2">
        <v>7086.22</v>
      </c>
      <c r="C41" s="7">
        <f>PRODUCT((B41-B40),40)</f>
        <v>5961.5999999999985</v>
      </c>
      <c r="D41" s="1">
        <v>33239</v>
      </c>
      <c r="E41" s="2">
        <f aca="true" t="shared" si="7" ref="E41:E56">C41/((A41-A40)*24)</f>
        <v>8.279999999999998</v>
      </c>
      <c r="F41" s="8">
        <f t="shared" si="0"/>
        <v>119</v>
      </c>
      <c r="G41" s="8">
        <f t="shared" si="6"/>
        <v>283448.89999999997</v>
      </c>
      <c r="H41"/>
      <c r="I41" t="s">
        <v>27</v>
      </c>
      <c r="J41" s="2">
        <f t="shared" si="5"/>
        <v>9.457956989247306</v>
      </c>
      <c r="K41" s="14">
        <v>1</v>
      </c>
      <c r="M41" s="2">
        <v>8.28</v>
      </c>
    </row>
    <row r="42" spans="1:13" ht="12.75">
      <c r="A42" s="5">
        <v>33298</v>
      </c>
      <c r="B42" s="2">
        <v>7305.67</v>
      </c>
      <c r="C42" s="7">
        <f>PRODUCT((B42-B41),40)</f>
        <v>8777.999999999993</v>
      </c>
      <c r="D42" s="1">
        <v>33270</v>
      </c>
      <c r="E42" s="2">
        <f t="shared" si="7"/>
        <v>13.06249999999999</v>
      </c>
      <c r="F42" s="8">
        <f t="shared" si="0"/>
        <v>37</v>
      </c>
      <c r="G42" s="8">
        <f t="shared" si="6"/>
        <v>292226.89999999997</v>
      </c>
      <c r="H42"/>
      <c r="I42" t="s">
        <v>28</v>
      </c>
      <c r="J42" s="2">
        <f t="shared" si="5"/>
        <v>9.975689149560123</v>
      </c>
      <c r="K42" s="14">
        <v>1</v>
      </c>
      <c r="M42" s="2">
        <v>13.0625</v>
      </c>
    </row>
    <row r="43" spans="1:13" ht="12.75">
      <c r="A43" s="5">
        <v>33332</v>
      </c>
      <c r="B43" s="2">
        <v>7397.15</v>
      </c>
      <c r="C43" s="7">
        <f>PRODUCT((B43-B42),40)</f>
        <v>3659.1999999999825</v>
      </c>
      <c r="D43" s="1">
        <v>33298</v>
      </c>
      <c r="E43" s="2">
        <f t="shared" si="7"/>
        <v>4.484313725490175</v>
      </c>
      <c r="F43" s="8">
        <f t="shared" si="0"/>
        <v>150</v>
      </c>
      <c r="G43" s="8">
        <f t="shared" si="6"/>
        <v>295886.1</v>
      </c>
      <c r="H43"/>
      <c r="I43" t="s">
        <v>29</v>
      </c>
      <c r="J43" s="2">
        <f t="shared" si="5"/>
        <v>9.507958899338204</v>
      </c>
      <c r="K43" s="14">
        <v>1</v>
      </c>
      <c r="M43" s="2">
        <v>4.484313725490175</v>
      </c>
    </row>
    <row r="44" spans="1:13" ht="12.75">
      <c r="A44" s="5">
        <v>33359</v>
      </c>
      <c r="B44" s="2">
        <v>7470.13</v>
      </c>
      <c r="C44" s="7">
        <f aca="true" t="shared" si="8" ref="C44:C59">PRODUCT((B44-B43),40)</f>
        <v>2919.200000000019</v>
      </c>
      <c r="D44" s="1">
        <v>33329</v>
      </c>
      <c r="E44" s="2">
        <f t="shared" si="7"/>
        <v>4.504938271604967</v>
      </c>
      <c r="F44" s="8">
        <f t="shared" si="0"/>
        <v>149</v>
      </c>
      <c r="G44" s="8">
        <f t="shared" si="6"/>
        <v>298805.3</v>
      </c>
      <c r="H44"/>
      <c r="I44" t="s">
        <v>30</v>
      </c>
      <c r="J44" s="2">
        <f t="shared" si="5"/>
        <v>10.242453567937442</v>
      </c>
      <c r="K44" s="14">
        <v>1</v>
      </c>
      <c r="M44" s="2">
        <v>4.504938271604967</v>
      </c>
    </row>
    <row r="45" spans="1:13" ht="12.75">
      <c r="A45" s="5">
        <v>33392</v>
      </c>
      <c r="B45" s="2">
        <v>7549.38</v>
      </c>
      <c r="C45" s="7">
        <f t="shared" si="8"/>
        <v>3170</v>
      </c>
      <c r="D45" s="1">
        <v>33359</v>
      </c>
      <c r="E45" s="2">
        <f t="shared" si="7"/>
        <v>4.002525252525253</v>
      </c>
      <c r="F45" s="8">
        <f t="shared" si="0"/>
        <v>156</v>
      </c>
      <c r="G45" s="8">
        <f t="shared" si="6"/>
        <v>301975.3</v>
      </c>
      <c r="I45" t="s">
        <v>31</v>
      </c>
      <c r="J45" s="2">
        <f t="shared" si="5"/>
        <v>10.604999999999997</v>
      </c>
      <c r="K45" s="14">
        <v>1</v>
      </c>
      <c r="M45" s="2">
        <v>4.002525252525253</v>
      </c>
    </row>
    <row r="46" spans="1:13" ht="12.75">
      <c r="A46" s="5">
        <v>33420</v>
      </c>
      <c r="B46" s="2">
        <v>7772.04</v>
      </c>
      <c r="C46" s="7">
        <f t="shared" si="8"/>
        <v>8906.399999999994</v>
      </c>
      <c r="D46" s="1">
        <v>33390</v>
      </c>
      <c r="E46" s="2">
        <f t="shared" si="7"/>
        <v>13.25357142857142</v>
      </c>
      <c r="F46" s="8">
        <f t="shared" si="0"/>
        <v>36</v>
      </c>
      <c r="G46" s="8">
        <f t="shared" si="6"/>
        <v>310881.69999999995</v>
      </c>
      <c r="I46" t="s">
        <v>32</v>
      </c>
      <c r="J46" s="2">
        <f t="shared" si="5"/>
        <v>12.572883512544811</v>
      </c>
      <c r="K46" s="14">
        <v>1</v>
      </c>
      <c r="M46" s="2">
        <v>13.25357142857142</v>
      </c>
    </row>
    <row r="47" spans="1:13" ht="12.75">
      <c r="A47" s="5">
        <v>33451</v>
      </c>
      <c r="B47" s="2">
        <v>7944.33</v>
      </c>
      <c r="C47" s="7">
        <f t="shared" si="8"/>
        <v>6891.5999999999985</v>
      </c>
      <c r="D47" s="1">
        <v>33420</v>
      </c>
      <c r="E47" s="2">
        <f t="shared" si="7"/>
        <v>9.26290322580645</v>
      </c>
      <c r="F47" s="8">
        <f t="shared" si="0"/>
        <v>102</v>
      </c>
      <c r="G47" s="8">
        <f t="shared" si="6"/>
        <v>317773.29999999993</v>
      </c>
      <c r="I47" t="s">
        <v>33</v>
      </c>
      <c r="J47" s="2">
        <f>AVERAGE(J35:J46)</f>
        <v>10.228791412857321</v>
      </c>
      <c r="K47" s="14">
        <v>1</v>
      </c>
      <c r="M47" s="2">
        <v>9.26290322580645</v>
      </c>
    </row>
    <row r="48" spans="1:13" ht="12.75">
      <c r="A48" s="5">
        <v>33484</v>
      </c>
      <c r="B48" s="2">
        <v>7999.15</v>
      </c>
      <c r="C48" s="7">
        <f t="shared" si="8"/>
        <v>2192.7999999999884</v>
      </c>
      <c r="D48" s="1">
        <v>33451</v>
      </c>
      <c r="E48" s="2">
        <f t="shared" si="7"/>
        <v>2.768686868686854</v>
      </c>
      <c r="F48" s="8">
        <f t="shared" si="0"/>
        <v>158</v>
      </c>
      <c r="G48" s="8">
        <f t="shared" si="6"/>
        <v>319966.0999999999</v>
      </c>
      <c r="M48" s="2">
        <v>2.768686868686854</v>
      </c>
    </row>
    <row r="49" spans="1:13" ht="12.75">
      <c r="A49" s="5">
        <v>33512</v>
      </c>
      <c r="B49" s="2">
        <v>7999.15</v>
      </c>
      <c r="C49" s="7">
        <f t="shared" si="8"/>
        <v>0</v>
      </c>
      <c r="D49" s="1">
        <v>33482</v>
      </c>
      <c r="E49" s="2">
        <f t="shared" si="7"/>
        <v>0</v>
      </c>
      <c r="F49" s="8">
        <f t="shared" si="0"/>
        <v>182</v>
      </c>
      <c r="G49" s="8">
        <f t="shared" si="6"/>
        <v>319966.0999999999</v>
      </c>
      <c r="M49" s="2">
        <v>0</v>
      </c>
    </row>
    <row r="50" spans="1:13" ht="12.75">
      <c r="A50" s="5">
        <v>33543</v>
      </c>
      <c r="B50" s="2">
        <v>8003.76</v>
      </c>
      <c r="C50" s="7">
        <f t="shared" si="8"/>
        <v>184.40000000002328</v>
      </c>
      <c r="D50" s="1">
        <v>33512</v>
      </c>
      <c r="E50" s="2">
        <f t="shared" si="7"/>
        <v>0.2478494623656227</v>
      </c>
      <c r="F50" s="8">
        <f t="shared" si="0"/>
        <v>176</v>
      </c>
      <c r="G50" s="8">
        <f t="shared" si="6"/>
        <v>320150.49999999994</v>
      </c>
      <c r="M50" s="2">
        <v>0.2478494623656227</v>
      </c>
    </row>
    <row r="51" spans="1:13" ht="12.75">
      <c r="A51" s="5">
        <v>33574</v>
      </c>
      <c r="B51" s="2">
        <v>8134.25</v>
      </c>
      <c r="C51" s="7">
        <f t="shared" si="8"/>
        <v>5219.599999999991</v>
      </c>
      <c r="D51" s="1">
        <v>33543</v>
      </c>
      <c r="E51" s="2">
        <f t="shared" si="7"/>
        <v>7.015591397849451</v>
      </c>
      <c r="F51" s="8">
        <f t="shared" si="0"/>
        <v>131</v>
      </c>
      <c r="G51" s="8">
        <f t="shared" si="6"/>
        <v>325370.0999999999</v>
      </c>
      <c r="M51" s="2">
        <v>7.015591397849451</v>
      </c>
    </row>
    <row r="52" spans="1:13" ht="12.75">
      <c r="A52" s="5">
        <v>33605</v>
      </c>
      <c r="B52" s="2">
        <v>8233.45</v>
      </c>
      <c r="C52" s="7">
        <f t="shared" si="8"/>
        <v>3968.000000000029</v>
      </c>
      <c r="D52" s="1">
        <v>33573</v>
      </c>
      <c r="E52" s="2">
        <f t="shared" si="7"/>
        <v>5.333333333333372</v>
      </c>
      <c r="F52" s="8">
        <f t="shared" si="0"/>
        <v>142</v>
      </c>
      <c r="G52" s="8">
        <f t="shared" si="6"/>
        <v>329338.1</v>
      </c>
      <c r="M52" s="2">
        <v>5.333333333333372</v>
      </c>
    </row>
    <row r="53" spans="1:13" ht="12.75">
      <c r="A53" s="5">
        <v>33638</v>
      </c>
      <c r="B53" s="2">
        <v>8535.54</v>
      </c>
      <c r="C53" s="7">
        <f t="shared" si="8"/>
        <v>12083.600000000006</v>
      </c>
      <c r="D53" s="1">
        <v>33604</v>
      </c>
      <c r="E53" s="2">
        <f t="shared" si="7"/>
        <v>15.257070707070714</v>
      </c>
      <c r="F53" s="8">
        <f t="shared" si="0"/>
        <v>9</v>
      </c>
      <c r="G53" s="8">
        <f t="shared" si="6"/>
        <v>341421.69999999995</v>
      </c>
      <c r="M53" s="2">
        <v>15.257070707070714</v>
      </c>
    </row>
    <row r="54" spans="1:13" ht="12.75">
      <c r="A54" s="5">
        <v>33666</v>
      </c>
      <c r="B54" s="2">
        <v>8784.74</v>
      </c>
      <c r="C54" s="7">
        <f t="shared" si="8"/>
        <v>9967.999999999956</v>
      </c>
      <c r="D54" s="1">
        <v>33635</v>
      </c>
      <c r="E54" s="2">
        <f t="shared" si="7"/>
        <v>14.833333333333268</v>
      </c>
      <c r="F54" s="8">
        <f t="shared" si="0"/>
        <v>15</v>
      </c>
      <c r="G54" s="8">
        <f t="shared" si="6"/>
        <v>351389.6999999999</v>
      </c>
      <c r="M54" s="2">
        <v>14.833333333333268</v>
      </c>
    </row>
    <row r="55" spans="1:13" ht="12.75">
      <c r="A55" s="5">
        <v>33695</v>
      </c>
      <c r="B55" s="2">
        <v>8927.54</v>
      </c>
      <c r="C55" s="7">
        <f t="shared" si="8"/>
        <v>5712.000000000044</v>
      </c>
      <c r="D55" s="1">
        <v>33664</v>
      </c>
      <c r="E55" s="2">
        <f t="shared" si="7"/>
        <v>8.206896551724201</v>
      </c>
      <c r="F55" s="8">
        <f t="shared" si="0"/>
        <v>120</v>
      </c>
      <c r="G55" s="8">
        <f t="shared" si="6"/>
        <v>357101.69999999995</v>
      </c>
      <c r="M55" s="2">
        <v>8.206896551724201</v>
      </c>
    </row>
    <row r="56" spans="1:13" ht="12.75">
      <c r="A56" s="5">
        <v>33725</v>
      </c>
      <c r="B56" s="2">
        <v>9072.3</v>
      </c>
      <c r="C56" s="7">
        <f t="shared" si="8"/>
        <v>5790.399999999936</v>
      </c>
      <c r="D56" s="1">
        <v>33695</v>
      </c>
      <c r="E56" s="2">
        <f t="shared" si="7"/>
        <v>8.042222222222133</v>
      </c>
      <c r="F56" s="8">
        <f t="shared" si="0"/>
        <v>123</v>
      </c>
      <c r="G56" s="8">
        <f aca="true" t="shared" si="9" ref="G56:G71">SUM(G55,C56)</f>
        <v>362892.09999999986</v>
      </c>
      <c r="M56" s="2">
        <v>8.042222222222133</v>
      </c>
    </row>
    <row r="57" spans="1:13" ht="12.75">
      <c r="A57" s="5">
        <v>33756</v>
      </c>
      <c r="B57" s="2">
        <v>9170.84</v>
      </c>
      <c r="C57" s="7">
        <f t="shared" si="8"/>
        <v>3941.600000000035</v>
      </c>
      <c r="D57" s="1">
        <v>33725</v>
      </c>
      <c r="E57" s="2">
        <f aca="true" t="shared" si="10" ref="E57:E72">C57/((A57-A56)*24)</f>
        <v>5.2978494623656385</v>
      </c>
      <c r="F57" s="8">
        <f t="shared" si="0"/>
        <v>144</v>
      </c>
      <c r="G57" s="8">
        <f t="shared" si="9"/>
        <v>366833.6999999999</v>
      </c>
      <c r="M57" s="2">
        <v>5.2978494623656385</v>
      </c>
    </row>
    <row r="58" spans="1:13" ht="12.75">
      <c r="A58" s="5">
        <v>33794</v>
      </c>
      <c r="B58" s="2">
        <v>9458.35</v>
      </c>
      <c r="C58" s="7">
        <f t="shared" si="8"/>
        <v>11500.400000000009</v>
      </c>
      <c r="D58" s="1">
        <v>33756</v>
      </c>
      <c r="E58" s="2">
        <f t="shared" si="10"/>
        <v>12.610087719298255</v>
      </c>
      <c r="F58" s="8">
        <f t="shared" si="0"/>
        <v>45</v>
      </c>
      <c r="G58" s="8">
        <f t="shared" si="9"/>
        <v>378334.0999999999</v>
      </c>
      <c r="M58" s="2">
        <v>12.610087719298255</v>
      </c>
    </row>
    <row r="59" spans="1:13" ht="12.75">
      <c r="A59" s="5">
        <v>33820</v>
      </c>
      <c r="B59" s="2">
        <v>9584.23</v>
      </c>
      <c r="C59" s="7">
        <f t="shared" si="8"/>
        <v>5035.199999999968</v>
      </c>
      <c r="D59" s="1">
        <v>33786</v>
      </c>
      <c r="E59" s="2">
        <f t="shared" si="10"/>
        <v>8.069230769230717</v>
      </c>
      <c r="F59" s="8">
        <f t="shared" si="0"/>
        <v>121</v>
      </c>
      <c r="G59" s="8">
        <f t="shared" si="9"/>
        <v>383369.2999999999</v>
      </c>
      <c r="M59" s="2">
        <v>8.069230769230717</v>
      </c>
    </row>
    <row r="60" spans="1:13" ht="12.75">
      <c r="A60" s="5">
        <v>33848</v>
      </c>
      <c r="B60" s="2">
        <v>9584.64</v>
      </c>
      <c r="C60" s="7">
        <f aca="true" t="shared" si="11" ref="C60:C67">PRODUCT((B60-B59),40)</f>
        <v>16.39999999999418</v>
      </c>
      <c r="D60" s="1">
        <v>33817</v>
      </c>
      <c r="E60" s="2">
        <f t="shared" si="10"/>
        <v>0.02440476190475324</v>
      </c>
      <c r="F60" s="8">
        <f t="shared" si="0"/>
        <v>177</v>
      </c>
      <c r="G60" s="8">
        <f t="shared" si="9"/>
        <v>383385.69999999984</v>
      </c>
      <c r="M60" s="2">
        <v>0.02440476190475324</v>
      </c>
    </row>
    <row r="61" spans="1:13" ht="12.75">
      <c r="A61" s="5">
        <v>33878</v>
      </c>
      <c r="B61" s="2">
        <v>9584.65</v>
      </c>
      <c r="C61" s="7">
        <f t="shared" si="11"/>
        <v>0.40000000000873115</v>
      </c>
      <c r="D61" s="1">
        <v>33848</v>
      </c>
      <c r="E61" s="2">
        <f t="shared" si="10"/>
        <v>0.0005555555555676821</v>
      </c>
      <c r="F61" s="8">
        <f t="shared" si="0"/>
        <v>181</v>
      </c>
      <c r="G61" s="8">
        <f t="shared" si="9"/>
        <v>383386.09999999986</v>
      </c>
      <c r="H61" s="11" t="s">
        <v>36</v>
      </c>
      <c r="I61" s="6" t="s">
        <v>37</v>
      </c>
      <c r="J61" s="6" t="s">
        <v>38</v>
      </c>
      <c r="K61" s="6" t="s">
        <v>39</v>
      </c>
      <c r="M61" s="2">
        <v>0.0005555555555676821</v>
      </c>
    </row>
    <row r="62" spans="1:13" ht="12.75">
      <c r="A62" s="5">
        <v>33910</v>
      </c>
      <c r="B62" s="2">
        <v>9584.71</v>
      </c>
      <c r="C62" s="7">
        <f t="shared" si="11"/>
        <v>2.3999999999796273</v>
      </c>
      <c r="D62" s="1">
        <v>33878</v>
      </c>
      <c r="E62" s="2">
        <f t="shared" si="10"/>
        <v>0.003124999999973473</v>
      </c>
      <c r="F62" s="8">
        <f t="shared" si="0"/>
        <v>180</v>
      </c>
      <c r="G62" s="8">
        <f t="shared" si="9"/>
        <v>383388.4999999998</v>
      </c>
      <c r="I62" s="8"/>
      <c r="L62"/>
      <c r="M62" s="2">
        <v>0.003124999999973473</v>
      </c>
    </row>
    <row r="63" spans="1:13" ht="12.75">
      <c r="A63" s="5">
        <v>33939</v>
      </c>
      <c r="B63" s="2">
        <v>9584.87</v>
      </c>
      <c r="C63" s="7">
        <f t="shared" si="11"/>
        <v>6.400000000066939</v>
      </c>
      <c r="D63" s="1">
        <v>33909</v>
      </c>
      <c r="E63" s="2">
        <f t="shared" si="10"/>
        <v>0.009195402298946751</v>
      </c>
      <c r="F63" s="8">
        <f t="shared" si="0"/>
        <v>178</v>
      </c>
      <c r="G63" s="8">
        <f t="shared" si="9"/>
        <v>383394.8999999999</v>
      </c>
      <c r="H63" s="11" t="s">
        <v>40</v>
      </c>
      <c r="I63" s="16">
        <f>SUM('Meter Log'!C3,C4)</f>
        <v>5064</v>
      </c>
      <c r="J63" s="16">
        <v>5065</v>
      </c>
      <c r="K63" s="8">
        <f>PRODUCT(5065,(365/47))</f>
        <v>39334.574468085106</v>
      </c>
      <c r="L63" s="2" t="s">
        <v>41</v>
      </c>
      <c r="M63" s="2">
        <v>0.009195402298946751</v>
      </c>
    </row>
    <row r="64" spans="1:13" ht="12.75">
      <c r="A64" s="5">
        <v>33969</v>
      </c>
      <c r="B64" s="2">
        <v>9584.87</v>
      </c>
      <c r="C64" s="7">
        <f t="shared" si="11"/>
        <v>0</v>
      </c>
      <c r="D64" s="1">
        <v>33939</v>
      </c>
      <c r="E64" s="2">
        <f t="shared" si="10"/>
        <v>0</v>
      </c>
      <c r="F64" s="8">
        <f t="shared" si="0"/>
        <v>182</v>
      </c>
      <c r="G64" s="8">
        <f t="shared" si="9"/>
        <v>383394.8999999999</v>
      </c>
      <c r="H64" s="11" t="s">
        <v>42</v>
      </c>
      <c r="I64" s="16">
        <f>SUM(C3:C16)</f>
        <v>89478</v>
      </c>
      <c r="J64" s="16">
        <v>89485</v>
      </c>
      <c r="K64" s="8">
        <f aca="true" t="shared" si="12" ref="K64:K78">SUM(J64-J63)</f>
        <v>84420</v>
      </c>
      <c r="M64" s="2">
        <v>0</v>
      </c>
    </row>
    <row r="65" spans="1:13" ht="12.75">
      <c r="A65" s="5">
        <v>34005</v>
      </c>
      <c r="B65" s="2">
        <v>9584.87</v>
      </c>
      <c r="C65" s="7">
        <f t="shared" si="11"/>
        <v>0</v>
      </c>
      <c r="D65" s="1">
        <v>33970</v>
      </c>
      <c r="E65" s="2">
        <f t="shared" si="10"/>
        <v>0</v>
      </c>
      <c r="F65" s="8">
        <f t="shared" si="0"/>
        <v>182</v>
      </c>
      <c r="G65" s="8">
        <f t="shared" si="9"/>
        <v>383394.8999999999</v>
      </c>
      <c r="H65" s="11" t="s">
        <v>43</v>
      </c>
      <c r="I65" s="16">
        <f>SUM(C3:C28)</f>
        <v>171142</v>
      </c>
      <c r="J65" s="16">
        <v>171155</v>
      </c>
      <c r="K65" s="8">
        <f t="shared" si="12"/>
        <v>81670</v>
      </c>
      <c r="M65" s="2">
        <v>0</v>
      </c>
    </row>
    <row r="66" spans="1:13" ht="12.75">
      <c r="A66" s="5">
        <v>34039</v>
      </c>
      <c r="B66" s="2">
        <v>9627.9</v>
      </c>
      <c r="C66" s="7">
        <f t="shared" si="11"/>
        <v>1721.1999999999534</v>
      </c>
      <c r="D66" s="1">
        <v>34001</v>
      </c>
      <c r="E66" s="2">
        <f t="shared" si="10"/>
        <v>2.109313725490139</v>
      </c>
      <c r="F66" s="8">
        <f t="shared" si="0"/>
        <v>169</v>
      </c>
      <c r="G66" s="8">
        <f t="shared" si="9"/>
        <v>385116.09999999986</v>
      </c>
      <c r="H66" s="11" t="s">
        <v>44</v>
      </c>
      <c r="I66" s="16">
        <f>SUM(C3:C40)</f>
        <v>277487.3</v>
      </c>
      <c r="J66" s="16">
        <f>PRODUCT((B40),40)</f>
        <v>277487.2</v>
      </c>
      <c r="K66" s="8">
        <f t="shared" si="12"/>
        <v>106332.20000000001</v>
      </c>
      <c r="M66" s="2">
        <v>2.109313725490139</v>
      </c>
    </row>
    <row r="67" spans="1:13" ht="12.75">
      <c r="A67" s="5">
        <v>34059</v>
      </c>
      <c r="B67" s="2">
        <v>9648.12</v>
      </c>
      <c r="C67" s="7">
        <f t="shared" si="11"/>
        <v>808.8000000000466</v>
      </c>
      <c r="D67" s="1">
        <v>34029</v>
      </c>
      <c r="E67" s="2">
        <f t="shared" si="10"/>
        <v>1.685000000000097</v>
      </c>
      <c r="F67" s="8">
        <f t="shared" si="0"/>
        <v>172</v>
      </c>
      <c r="G67" s="8">
        <f t="shared" si="9"/>
        <v>385924.8999999999</v>
      </c>
      <c r="H67" s="11" t="s">
        <v>45</v>
      </c>
      <c r="I67" s="16">
        <f>SUM(C3:C52)</f>
        <v>329338.1</v>
      </c>
      <c r="J67" s="16">
        <f>PRODUCT((B52),40)</f>
        <v>329338</v>
      </c>
      <c r="K67" s="8">
        <f t="shared" si="12"/>
        <v>51850.79999999999</v>
      </c>
      <c r="M67" s="2">
        <v>1.685000000000097</v>
      </c>
    </row>
    <row r="68" spans="1:13" ht="12.75">
      <c r="A68" s="5">
        <v>34092</v>
      </c>
      <c r="B68" s="2">
        <v>9648.12</v>
      </c>
      <c r="C68" s="7">
        <f aca="true" t="shared" si="13" ref="C68:C73">PRODUCT((B68-B67),40)</f>
        <v>0</v>
      </c>
      <c r="D68" s="1">
        <v>34060</v>
      </c>
      <c r="E68" s="2">
        <f t="shared" si="10"/>
        <v>0</v>
      </c>
      <c r="F68" s="8">
        <f aca="true" t="shared" si="14" ref="F68:F131">RANK(E68,$E$3:$E$196)</f>
        <v>182</v>
      </c>
      <c r="G68" s="8">
        <f t="shared" si="9"/>
        <v>385924.8999999999</v>
      </c>
      <c r="H68" s="11" t="s">
        <v>46</v>
      </c>
      <c r="I68" s="16">
        <f>SUM(C3:C64)</f>
        <v>383394.8999999999</v>
      </c>
      <c r="J68" s="16">
        <f>PRODUCT((B64),40)</f>
        <v>383394.80000000005</v>
      </c>
      <c r="K68" s="8">
        <f t="shared" si="12"/>
        <v>54056.80000000005</v>
      </c>
      <c r="M68" s="2">
        <v>0</v>
      </c>
    </row>
    <row r="69" spans="1:13" ht="12.75">
      <c r="A69" s="5">
        <v>34121</v>
      </c>
      <c r="B69" s="2">
        <v>9741.38</v>
      </c>
      <c r="C69" s="7">
        <f t="shared" si="13"/>
        <v>3730.399999999936</v>
      </c>
      <c r="D69" s="1">
        <v>34090</v>
      </c>
      <c r="E69" s="2">
        <f t="shared" si="10"/>
        <v>5.359770114942437</v>
      </c>
      <c r="F69" s="8">
        <f t="shared" si="14"/>
        <v>141</v>
      </c>
      <c r="G69" s="8">
        <f t="shared" si="9"/>
        <v>389655.2999999998</v>
      </c>
      <c r="H69" s="11" t="s">
        <v>47</v>
      </c>
      <c r="I69" s="16">
        <f>SUM(C3:C76)</f>
        <v>407366.8999999999</v>
      </c>
      <c r="J69" s="16">
        <f>PRODUCT((B76+10000),40)</f>
        <v>407366.8</v>
      </c>
      <c r="K69" s="8">
        <f t="shared" si="12"/>
        <v>23971.99999999994</v>
      </c>
      <c r="M69" s="2">
        <v>5.359770114942437</v>
      </c>
    </row>
    <row r="70" spans="1:13" ht="12.75">
      <c r="A70" s="5">
        <v>34150</v>
      </c>
      <c r="B70" s="2">
        <v>9815.38</v>
      </c>
      <c r="C70" s="7">
        <f t="shared" si="13"/>
        <v>2960</v>
      </c>
      <c r="D70" s="1">
        <v>34121</v>
      </c>
      <c r="E70" s="2">
        <f t="shared" si="10"/>
        <v>4.252873563218391</v>
      </c>
      <c r="F70" s="8">
        <f t="shared" si="14"/>
        <v>153</v>
      </c>
      <c r="G70" s="8">
        <f t="shared" si="9"/>
        <v>392615.2999999998</v>
      </c>
      <c r="H70" s="11" t="s">
        <v>48</v>
      </c>
      <c r="I70" s="16">
        <f>SUM(C3:C88)</f>
        <v>429640.5000000001</v>
      </c>
      <c r="J70" s="16">
        <f>PRODUCT((B88+10000),40)</f>
        <v>429640</v>
      </c>
      <c r="K70" s="8">
        <f t="shared" si="12"/>
        <v>22273.20000000001</v>
      </c>
      <c r="M70" s="2">
        <v>4.252873563218391</v>
      </c>
    </row>
    <row r="71" spans="1:13" ht="12.75">
      <c r="A71" s="5">
        <v>34180</v>
      </c>
      <c r="B71" s="2">
        <v>9890.81</v>
      </c>
      <c r="C71" s="7">
        <f t="shared" si="13"/>
        <v>3017.2000000000116</v>
      </c>
      <c r="D71" s="1">
        <v>34151</v>
      </c>
      <c r="E71" s="2">
        <f t="shared" si="10"/>
        <v>4.190555555555572</v>
      </c>
      <c r="F71" s="8">
        <f t="shared" si="14"/>
        <v>155</v>
      </c>
      <c r="G71" s="8">
        <f t="shared" si="9"/>
        <v>395632.4999999998</v>
      </c>
      <c r="H71" s="11" t="s">
        <v>49</v>
      </c>
      <c r="I71" s="16">
        <f>SUM(C3:C100)</f>
        <v>509320.5000000001</v>
      </c>
      <c r="J71" s="16">
        <f>PRODUCT((B100+10000),40)</f>
        <v>509320</v>
      </c>
      <c r="K71" s="8">
        <f t="shared" si="12"/>
        <v>79680</v>
      </c>
      <c r="M71" s="2">
        <v>4.190555555555572</v>
      </c>
    </row>
    <row r="72" spans="1:13" ht="12.75">
      <c r="A72" s="5">
        <v>34212</v>
      </c>
      <c r="B72" s="2">
        <v>9971.35</v>
      </c>
      <c r="C72" s="7">
        <f t="shared" si="13"/>
        <v>3221.600000000035</v>
      </c>
      <c r="D72" s="1">
        <v>34182</v>
      </c>
      <c r="E72" s="2">
        <f t="shared" si="10"/>
        <v>4.194791666666712</v>
      </c>
      <c r="F72" s="8">
        <f t="shared" si="14"/>
        <v>154</v>
      </c>
      <c r="G72" s="8">
        <f aca="true" t="shared" si="15" ref="G72:G84">SUM(G71,C72)</f>
        <v>398854.09999999986</v>
      </c>
      <c r="H72" s="11" t="s">
        <v>50</v>
      </c>
      <c r="I72" s="16">
        <f>SUM(C3:C112)</f>
        <v>602067.7000000002</v>
      </c>
      <c r="J72" s="16">
        <f>PRODUCT((B112+10000),40)</f>
        <v>602067.2</v>
      </c>
      <c r="K72" s="8">
        <f t="shared" si="12"/>
        <v>92747.19999999995</v>
      </c>
      <c r="M72" s="2">
        <v>4.194791666666712</v>
      </c>
    </row>
    <row r="73" spans="1:13" ht="12.75">
      <c r="A73" s="5">
        <v>34242</v>
      </c>
      <c r="B73" s="2">
        <v>9993.25</v>
      </c>
      <c r="C73" s="7">
        <f t="shared" si="13"/>
        <v>875.9999999999854</v>
      </c>
      <c r="D73" s="1">
        <v>34213</v>
      </c>
      <c r="E73" s="2">
        <f aca="true" t="shared" si="16" ref="E73:E88">C73/((A73-A72)*24)</f>
        <v>1.2166666666666464</v>
      </c>
      <c r="F73" s="8">
        <f t="shared" si="14"/>
        <v>173</v>
      </c>
      <c r="G73" s="8">
        <f t="shared" si="15"/>
        <v>399730.09999999986</v>
      </c>
      <c r="H73" s="11" t="s">
        <v>51</v>
      </c>
      <c r="I73" s="16">
        <f>SUM(C3:C124)</f>
        <v>691316.1000000001</v>
      </c>
      <c r="J73" s="16">
        <f>PRODUCT((B124+10000),40)</f>
        <v>691315.6</v>
      </c>
      <c r="K73" s="8">
        <f t="shared" si="12"/>
        <v>89248.40000000002</v>
      </c>
      <c r="M73" s="2">
        <v>1.2166666666666464</v>
      </c>
    </row>
    <row r="74" spans="1:13" ht="12.75">
      <c r="A74" s="5">
        <v>34271</v>
      </c>
      <c r="B74" s="17">
        <v>94.05</v>
      </c>
      <c r="C74" s="7">
        <v>4032</v>
      </c>
      <c r="D74" s="1">
        <v>34243</v>
      </c>
      <c r="E74" s="2">
        <f t="shared" si="16"/>
        <v>5.793103448275862</v>
      </c>
      <c r="F74" s="8">
        <f t="shared" si="14"/>
        <v>139</v>
      </c>
      <c r="G74" s="8">
        <f t="shared" si="15"/>
        <v>403762.09999999986</v>
      </c>
      <c r="H74" s="11" t="s">
        <v>52</v>
      </c>
      <c r="I74" s="16">
        <f>SUM(C3:C136)</f>
        <v>789961.3</v>
      </c>
      <c r="J74" s="16">
        <f>PRODUCT((B136+10000),40)</f>
        <v>789960.8</v>
      </c>
      <c r="K74" s="8">
        <f t="shared" si="12"/>
        <v>98645.20000000007</v>
      </c>
      <c r="M74" s="2">
        <v>5.793103448275862</v>
      </c>
    </row>
    <row r="75" spans="1:13" ht="12.75">
      <c r="A75" s="5">
        <v>34304</v>
      </c>
      <c r="B75" s="2" t="s">
        <v>53</v>
      </c>
      <c r="C75" s="7">
        <v>1802.4</v>
      </c>
      <c r="D75" s="1">
        <v>34274</v>
      </c>
      <c r="E75" s="2">
        <f t="shared" si="16"/>
        <v>2.275757575757576</v>
      </c>
      <c r="F75" s="8">
        <f t="shared" si="14"/>
        <v>168</v>
      </c>
      <c r="G75" s="8">
        <f t="shared" si="15"/>
        <v>405564.4999999999</v>
      </c>
      <c r="H75" s="11" t="s">
        <v>54</v>
      </c>
      <c r="I75" s="16">
        <f>SUM(C3:C148)</f>
        <v>889315.3000000003</v>
      </c>
      <c r="J75" s="16">
        <f>PRODUCT((B148+20000),40)</f>
        <v>889314.7999999999</v>
      </c>
      <c r="K75" s="8">
        <f t="shared" si="12"/>
        <v>99353.99999999988</v>
      </c>
      <c r="M75" s="2">
        <v>2.275757575757576</v>
      </c>
    </row>
    <row r="76" spans="1:13" ht="12.75">
      <c r="A76" s="5">
        <v>34335</v>
      </c>
      <c r="B76" s="17">
        <f>SUM(B74,((C75+C76)*0.025))</f>
        <v>184.17000000000002</v>
      </c>
      <c r="C76" s="7">
        <v>1802.4</v>
      </c>
      <c r="D76" s="1">
        <v>34304</v>
      </c>
      <c r="E76" s="2">
        <f t="shared" si="16"/>
        <v>2.4225806451612906</v>
      </c>
      <c r="F76" s="8">
        <f t="shared" si="14"/>
        <v>162</v>
      </c>
      <c r="G76" s="8">
        <f t="shared" si="15"/>
        <v>407366.8999999999</v>
      </c>
      <c r="H76" s="11" t="s">
        <v>55</v>
      </c>
      <c r="I76" s="16">
        <f>SUM(C3:C160)</f>
        <v>993429.3000000004</v>
      </c>
      <c r="J76" s="16">
        <f>PRODUCT((B160+20000),40)</f>
        <v>993428.8</v>
      </c>
      <c r="K76" s="8">
        <f>SUM(J76-J75)</f>
        <v>104114.00000000012</v>
      </c>
      <c r="M76" s="2">
        <v>2.4225806451612906</v>
      </c>
    </row>
    <row r="77" spans="1:13" ht="12.75">
      <c r="A77" s="5">
        <v>34366</v>
      </c>
      <c r="B77" s="2" t="s">
        <v>53</v>
      </c>
      <c r="C77" s="7">
        <v>1802.4</v>
      </c>
      <c r="D77" s="1">
        <v>34335</v>
      </c>
      <c r="E77" s="2">
        <f t="shared" si="16"/>
        <v>2.4225806451612906</v>
      </c>
      <c r="F77" s="8">
        <f t="shared" si="14"/>
        <v>162</v>
      </c>
      <c r="G77" s="8">
        <f t="shared" si="15"/>
        <v>409169.29999999993</v>
      </c>
      <c r="H77" s="11" t="s">
        <v>56</v>
      </c>
      <c r="I77" s="16">
        <f>SUM(C3:C172)</f>
        <v>1085294.5000000005</v>
      </c>
      <c r="J77" s="16">
        <f>PRODUCT((B172+20000),40)</f>
        <v>1085294</v>
      </c>
      <c r="K77" s="8">
        <f t="shared" si="12"/>
        <v>91865.19999999995</v>
      </c>
      <c r="M77" s="2">
        <v>2.4225806451612906</v>
      </c>
    </row>
    <row r="78" spans="1:13" ht="12.75">
      <c r="A78" s="5">
        <v>34394</v>
      </c>
      <c r="B78" s="2" t="s">
        <v>53</v>
      </c>
      <c r="C78" s="7">
        <v>1802.4</v>
      </c>
      <c r="D78" s="1">
        <v>34366</v>
      </c>
      <c r="E78" s="2">
        <f t="shared" si="16"/>
        <v>2.6821428571428574</v>
      </c>
      <c r="F78" s="8">
        <f t="shared" si="14"/>
        <v>159</v>
      </c>
      <c r="G78" s="8">
        <f t="shared" si="15"/>
        <v>410971.69999999995</v>
      </c>
      <c r="H78" s="11" t="s">
        <v>72</v>
      </c>
      <c r="I78" s="16">
        <f>SUM(C3:C184)</f>
        <v>1179678.1000000003</v>
      </c>
      <c r="J78" s="16">
        <f>PRODUCT((B184+20000),40)</f>
        <v>1179677.6</v>
      </c>
      <c r="K78" s="8">
        <f t="shared" si="12"/>
        <v>94383.6000000001</v>
      </c>
      <c r="M78" s="2">
        <v>2.6821428571428574</v>
      </c>
    </row>
    <row r="79" spans="1:13" ht="12.75">
      <c r="A79" s="5">
        <v>34425</v>
      </c>
      <c r="B79" s="2" t="s">
        <v>53</v>
      </c>
      <c r="C79" s="7">
        <v>1802.4</v>
      </c>
      <c r="D79" s="1">
        <v>34394</v>
      </c>
      <c r="E79" s="2">
        <f t="shared" si="16"/>
        <v>2.4225806451612906</v>
      </c>
      <c r="F79" s="8">
        <f t="shared" si="14"/>
        <v>162</v>
      </c>
      <c r="G79" s="8">
        <f t="shared" si="15"/>
        <v>412774.1</v>
      </c>
      <c r="I79" s="16"/>
      <c r="J79" s="16"/>
      <c r="M79" s="2">
        <v>2.4225806451612906</v>
      </c>
    </row>
    <row r="80" spans="1:13" ht="12.75">
      <c r="A80" s="5">
        <v>34455</v>
      </c>
      <c r="B80" s="2" t="s">
        <v>53</v>
      </c>
      <c r="C80" s="7">
        <v>1802.4</v>
      </c>
      <c r="D80" s="1">
        <v>34425</v>
      </c>
      <c r="E80" s="2">
        <f t="shared" si="16"/>
        <v>2.5033333333333334</v>
      </c>
      <c r="F80" s="8">
        <f t="shared" si="14"/>
        <v>160</v>
      </c>
      <c r="G80" s="8">
        <f t="shared" si="15"/>
        <v>414576.5</v>
      </c>
      <c r="I80" s="16"/>
      <c r="J80" s="16"/>
      <c r="M80" s="2">
        <v>2.5033333333333334</v>
      </c>
    </row>
    <row r="81" spans="1:13" ht="12.75">
      <c r="A81" s="5">
        <v>34486</v>
      </c>
      <c r="B81" s="2" t="s">
        <v>53</v>
      </c>
      <c r="C81" s="7">
        <v>1802.4</v>
      </c>
      <c r="D81" s="1">
        <v>34455</v>
      </c>
      <c r="E81" s="2">
        <f t="shared" si="16"/>
        <v>2.4225806451612906</v>
      </c>
      <c r="F81" s="8">
        <f t="shared" si="14"/>
        <v>162</v>
      </c>
      <c r="G81" s="8">
        <f t="shared" si="15"/>
        <v>416378.9</v>
      </c>
      <c r="I81" s="16"/>
      <c r="J81" s="16"/>
      <c r="M81" s="2">
        <v>2.4225806451612906</v>
      </c>
    </row>
    <row r="82" spans="1:13" ht="12.75">
      <c r="A82" s="5">
        <v>34516</v>
      </c>
      <c r="B82" s="2" t="s">
        <v>53</v>
      </c>
      <c r="C82" s="7">
        <v>1802.4</v>
      </c>
      <c r="D82" s="1">
        <v>34486</v>
      </c>
      <c r="E82" s="2">
        <f t="shared" si="16"/>
        <v>2.5033333333333334</v>
      </c>
      <c r="F82" s="8">
        <f t="shared" si="14"/>
        <v>160</v>
      </c>
      <c r="G82" s="8">
        <f t="shared" si="15"/>
        <v>418181.30000000005</v>
      </c>
      <c r="I82" s="16"/>
      <c r="J82" s="16"/>
      <c r="M82" s="2">
        <v>2.5033333333333334</v>
      </c>
    </row>
    <row r="83" spans="1:13" ht="12.75">
      <c r="A83" s="5">
        <v>34547</v>
      </c>
      <c r="B83" s="2" t="s">
        <v>53</v>
      </c>
      <c r="C83" s="7">
        <v>1802.4</v>
      </c>
      <c r="D83" s="1">
        <v>34516</v>
      </c>
      <c r="E83" s="2">
        <f t="shared" si="16"/>
        <v>2.4225806451612906</v>
      </c>
      <c r="F83" s="8">
        <f t="shared" si="14"/>
        <v>162</v>
      </c>
      <c r="G83" s="8">
        <f t="shared" si="15"/>
        <v>419983.70000000007</v>
      </c>
      <c r="I83" s="16"/>
      <c r="J83" s="16"/>
      <c r="M83" s="2">
        <v>2.4225806451612906</v>
      </c>
    </row>
    <row r="84" spans="1:13" ht="12.75">
      <c r="A84" s="5">
        <v>34578</v>
      </c>
      <c r="B84" s="2" t="s">
        <v>53</v>
      </c>
      <c r="C84" s="7">
        <v>1802.4</v>
      </c>
      <c r="D84" s="1">
        <v>34547</v>
      </c>
      <c r="E84" s="2">
        <f t="shared" si="16"/>
        <v>2.4225806451612906</v>
      </c>
      <c r="F84" s="8">
        <f t="shared" si="14"/>
        <v>162</v>
      </c>
      <c r="G84" s="8">
        <f t="shared" si="15"/>
        <v>421786.1000000001</v>
      </c>
      <c r="M84" s="2">
        <v>2.4225806451612906</v>
      </c>
    </row>
    <row r="85" spans="1:13" ht="12.75">
      <c r="A85" s="5">
        <v>34615</v>
      </c>
      <c r="B85" s="17">
        <v>589.7</v>
      </c>
      <c r="C85" s="7">
        <v>1802.4</v>
      </c>
      <c r="D85" s="1">
        <v>34578</v>
      </c>
      <c r="E85" s="2">
        <f t="shared" si="16"/>
        <v>2.0297297297297296</v>
      </c>
      <c r="F85" s="8">
        <f t="shared" si="14"/>
        <v>170</v>
      </c>
      <c r="G85" s="8">
        <f>PRODUCT(B85+10000,40)</f>
        <v>423588</v>
      </c>
      <c r="I85" s="6" t="s">
        <v>57</v>
      </c>
      <c r="M85" s="2">
        <v>2.0297297297297296</v>
      </c>
    </row>
    <row r="86" spans="1:13" ht="12.75">
      <c r="A86" s="5">
        <v>34646</v>
      </c>
      <c r="B86" s="17">
        <v>589.7</v>
      </c>
      <c r="C86" s="7">
        <f aca="true" t="shared" si="17" ref="C86:C108">PRODUCT((B86-B85),40)</f>
        <v>0</v>
      </c>
      <c r="D86" s="1">
        <v>34608</v>
      </c>
      <c r="E86" s="2">
        <f t="shared" si="16"/>
        <v>0</v>
      </c>
      <c r="F86" s="8">
        <f t="shared" si="14"/>
        <v>182</v>
      </c>
      <c r="G86" s="8">
        <f aca="true" t="shared" si="18" ref="G86:G101">PRODUCT(B86+10000,40)</f>
        <v>423588</v>
      </c>
      <c r="I86" t="s">
        <v>20</v>
      </c>
      <c r="J86" s="2">
        <f>AVERAGE(E41,E53,E65,E77)</f>
        <v>6.489912838058</v>
      </c>
      <c r="K86" s="14">
        <f>J86/J35</f>
        <v>0.511962100362608</v>
      </c>
      <c r="M86" s="2">
        <v>0</v>
      </c>
    </row>
    <row r="87" spans="1:13" ht="12.75">
      <c r="A87" s="5">
        <v>34676</v>
      </c>
      <c r="B87" s="17">
        <v>589.8</v>
      </c>
      <c r="C87" s="7">
        <f t="shared" si="17"/>
        <v>3.999999999996362</v>
      </c>
      <c r="D87" s="1">
        <v>34639</v>
      </c>
      <c r="E87" s="2">
        <f t="shared" si="16"/>
        <v>0.0055555555555505025</v>
      </c>
      <c r="F87" s="8">
        <f t="shared" si="14"/>
        <v>179</v>
      </c>
      <c r="G87" s="8">
        <f t="shared" si="18"/>
        <v>423592</v>
      </c>
      <c r="I87" t="s">
        <v>21</v>
      </c>
      <c r="J87" s="2">
        <f aca="true" t="shared" si="19" ref="J87:J97">AVERAGE(E42,E54,E66,E78)</f>
        <v>8.171822478991563</v>
      </c>
      <c r="K87" s="14">
        <f aca="true" t="shared" si="20" ref="K87:K97">J87/J36</f>
        <v>0.7035897606223283</v>
      </c>
      <c r="M87" s="2">
        <v>0.0055555555555505025</v>
      </c>
    </row>
    <row r="88" spans="1:13" ht="12.75">
      <c r="A88" s="5">
        <v>34699</v>
      </c>
      <c r="B88" s="17">
        <v>741</v>
      </c>
      <c r="C88" s="7">
        <f t="shared" si="17"/>
        <v>6048.000000000002</v>
      </c>
      <c r="D88" s="1">
        <v>34669</v>
      </c>
      <c r="E88" s="2">
        <f t="shared" si="16"/>
        <v>10.956521739130437</v>
      </c>
      <c r="F88" s="8">
        <f t="shared" si="14"/>
        <v>71</v>
      </c>
      <c r="G88" s="8">
        <f t="shared" si="18"/>
        <v>429640</v>
      </c>
      <c r="I88" t="s">
        <v>22</v>
      </c>
      <c r="J88" s="2">
        <f t="shared" si="19"/>
        <v>4.1996977305939405</v>
      </c>
      <c r="K88" s="14">
        <f t="shared" si="20"/>
        <v>0.4278965248108013</v>
      </c>
      <c r="M88" s="2">
        <v>10.956521739130437</v>
      </c>
    </row>
    <row r="89" spans="1:13" ht="12.75">
      <c r="A89" s="5">
        <v>34730</v>
      </c>
      <c r="B89" s="17">
        <v>905.75</v>
      </c>
      <c r="C89" s="7">
        <f t="shared" si="17"/>
        <v>6590</v>
      </c>
      <c r="D89" s="1">
        <v>34700</v>
      </c>
      <c r="E89" s="2">
        <f aca="true" t="shared" si="21" ref="E89:E104">C89/((A89-A88)*24)</f>
        <v>8.85752688172043</v>
      </c>
      <c r="F89" s="8">
        <f t="shared" si="14"/>
        <v>110</v>
      </c>
      <c r="G89" s="8">
        <f t="shared" si="18"/>
        <v>436230</v>
      </c>
      <c r="I89" t="s">
        <v>24</v>
      </c>
      <c r="J89" s="2">
        <f t="shared" si="19"/>
        <v>3.7626234567901085</v>
      </c>
      <c r="K89" s="14">
        <f t="shared" si="20"/>
        <v>0.44298269954717123</v>
      </c>
      <c r="M89" s="2">
        <v>8.85752688172043</v>
      </c>
    </row>
    <row r="90" spans="1:13" ht="12.75">
      <c r="A90" s="5">
        <v>34759</v>
      </c>
      <c r="B90" s="17">
        <v>958</v>
      </c>
      <c r="C90" s="7">
        <f t="shared" si="17"/>
        <v>2090</v>
      </c>
      <c r="D90" s="1">
        <v>34731</v>
      </c>
      <c r="E90" s="2">
        <f t="shared" si="21"/>
        <v>3.0028735632183907</v>
      </c>
      <c r="F90" s="8">
        <f t="shared" si="14"/>
        <v>157</v>
      </c>
      <c r="G90" s="8">
        <f t="shared" si="18"/>
        <v>438320</v>
      </c>
      <c r="I90" t="s">
        <v>25</v>
      </c>
      <c r="J90" s="2">
        <f t="shared" si="19"/>
        <v>4.2706813687486544</v>
      </c>
      <c r="K90" s="14">
        <f t="shared" si="20"/>
        <v>0.5615655583229376</v>
      </c>
      <c r="M90" s="2">
        <v>3.0028735632183907</v>
      </c>
    </row>
    <row r="91" spans="1:13" ht="12.75">
      <c r="A91" s="5">
        <v>34790</v>
      </c>
      <c r="B91" s="17">
        <v>958</v>
      </c>
      <c r="C91" s="7">
        <f t="shared" si="17"/>
        <v>0</v>
      </c>
      <c r="D91" s="1">
        <v>34759</v>
      </c>
      <c r="E91" s="2">
        <f t="shared" si="21"/>
        <v>0</v>
      </c>
      <c r="F91" s="8">
        <f t="shared" si="14"/>
        <v>182</v>
      </c>
      <c r="G91" s="8">
        <f t="shared" si="18"/>
        <v>438320</v>
      </c>
      <c r="I91" t="s">
        <v>26</v>
      </c>
      <c r="J91" s="2">
        <f t="shared" si="19"/>
        <v>8.15496651110535</v>
      </c>
      <c r="K91" s="14">
        <f t="shared" si="20"/>
        <v>0.8011567544550361</v>
      </c>
      <c r="M91" s="2">
        <v>0</v>
      </c>
    </row>
    <row r="92" spans="1:13" ht="12.75">
      <c r="A92" s="5">
        <v>34820</v>
      </c>
      <c r="B92" s="2">
        <v>1070.4</v>
      </c>
      <c r="C92" s="7">
        <f t="shared" si="17"/>
        <v>4496.000000000004</v>
      </c>
      <c r="D92" s="1">
        <v>34790</v>
      </c>
      <c r="E92" s="2">
        <f t="shared" si="21"/>
        <v>6.24444444444445</v>
      </c>
      <c r="F92" s="8">
        <f t="shared" si="14"/>
        <v>137</v>
      </c>
      <c r="G92" s="8">
        <f t="shared" si="18"/>
        <v>442816</v>
      </c>
      <c r="I92" t="s">
        <v>27</v>
      </c>
      <c r="J92" s="2">
        <f t="shared" si="19"/>
        <v>5.986317548938508</v>
      </c>
      <c r="K92" s="14">
        <f t="shared" si="20"/>
        <v>0.632939815199447</v>
      </c>
      <c r="M92" s="2">
        <v>6.24444444444445</v>
      </c>
    </row>
    <row r="93" spans="1:13" ht="12.75">
      <c r="A93" s="5">
        <v>34851</v>
      </c>
      <c r="B93" s="2">
        <v>1171</v>
      </c>
      <c r="C93" s="7">
        <f t="shared" si="17"/>
        <v>4023.9999999999964</v>
      </c>
      <c r="D93" s="1">
        <v>34820</v>
      </c>
      <c r="E93" s="2">
        <f t="shared" si="21"/>
        <v>5.40860215053763</v>
      </c>
      <c r="F93" s="8">
        <f t="shared" si="14"/>
        <v>140</v>
      </c>
      <c r="G93" s="8">
        <f t="shared" si="18"/>
        <v>446840</v>
      </c>
      <c r="I93" t="s">
        <v>28</v>
      </c>
      <c r="J93" s="2">
        <f t="shared" si="19"/>
        <v>2.3526159856049027</v>
      </c>
      <c r="K93" s="14">
        <f t="shared" si="20"/>
        <v>0.23583493333978245</v>
      </c>
      <c r="M93" s="2">
        <v>5.40860215053763</v>
      </c>
    </row>
    <row r="94" spans="1:13" ht="12.75">
      <c r="A94" s="5">
        <v>34881</v>
      </c>
      <c r="B94" s="2">
        <v>1366.28</v>
      </c>
      <c r="C94" s="7">
        <f t="shared" si="17"/>
        <v>7811.199999999999</v>
      </c>
      <c r="D94" s="1">
        <v>34851</v>
      </c>
      <c r="E94" s="2">
        <f t="shared" si="21"/>
        <v>10.848888888888887</v>
      </c>
      <c r="F94" s="8">
        <f t="shared" si="14"/>
        <v>73</v>
      </c>
      <c r="G94" s="8">
        <f t="shared" si="18"/>
        <v>454651.2</v>
      </c>
      <c r="I94" t="s">
        <v>29</v>
      </c>
      <c r="J94" s="2">
        <f t="shared" si="19"/>
        <v>0.8117379879879859</v>
      </c>
      <c r="K94" s="14">
        <f t="shared" si="20"/>
        <v>0.08537457897977309</v>
      </c>
      <c r="M94" s="2">
        <v>10.848888888888887</v>
      </c>
    </row>
    <row r="95" spans="1:13" ht="12.75">
      <c r="A95" s="5">
        <v>34912</v>
      </c>
      <c r="B95" s="2">
        <v>1554.8</v>
      </c>
      <c r="C95" s="7">
        <f t="shared" si="17"/>
        <v>7540.799999999999</v>
      </c>
      <c r="D95" s="1">
        <v>34881</v>
      </c>
      <c r="E95" s="2">
        <f t="shared" si="21"/>
        <v>10.135483870967741</v>
      </c>
      <c r="F95" s="8">
        <f t="shared" si="14"/>
        <v>85</v>
      </c>
      <c r="G95" s="8">
        <f t="shared" si="18"/>
        <v>462192</v>
      </c>
      <c r="I95" t="s">
        <v>30</v>
      </c>
      <c r="J95" s="2">
        <f t="shared" si="19"/>
        <v>1.5110194776603645</v>
      </c>
      <c r="K95" s="14">
        <f t="shared" si="20"/>
        <v>0.14752514791869772</v>
      </c>
      <c r="M95" s="2">
        <v>10.135483870967741</v>
      </c>
    </row>
    <row r="96" spans="1:13" ht="12.75">
      <c r="A96" s="5">
        <v>34943</v>
      </c>
      <c r="B96" s="2">
        <v>1737.8</v>
      </c>
      <c r="C96" s="7">
        <f t="shared" si="17"/>
        <v>7320</v>
      </c>
      <c r="D96" s="1">
        <v>34912</v>
      </c>
      <c r="E96" s="2">
        <f t="shared" si="21"/>
        <v>9.838709677419354</v>
      </c>
      <c r="F96" s="8">
        <f t="shared" si="14"/>
        <v>90</v>
      </c>
      <c r="G96" s="8">
        <f t="shared" si="18"/>
        <v>469512</v>
      </c>
      <c r="I96" t="s">
        <v>31</v>
      </c>
      <c r="J96" s="2">
        <f t="shared" si="19"/>
        <v>2.326524982865381</v>
      </c>
      <c r="K96" s="14">
        <f t="shared" si="20"/>
        <v>0.2193800078138031</v>
      </c>
      <c r="L96" s="2" t="s">
        <v>58</v>
      </c>
      <c r="M96" s="2">
        <v>9.838709677419354</v>
      </c>
    </row>
    <row r="97" spans="1:13" ht="12.75">
      <c r="A97" s="5">
        <v>34972</v>
      </c>
      <c r="B97" s="2">
        <v>1945.9</v>
      </c>
      <c r="C97" s="7">
        <f t="shared" si="17"/>
        <v>8324.000000000005</v>
      </c>
      <c r="D97" s="1">
        <v>34943</v>
      </c>
      <c r="E97" s="2">
        <f t="shared" si="21"/>
        <v>11.959770114942536</v>
      </c>
      <c r="F97" s="8">
        <f t="shared" si="14"/>
        <v>51</v>
      </c>
      <c r="G97" s="8">
        <f t="shared" si="18"/>
        <v>477836</v>
      </c>
      <c r="I97" t="s">
        <v>32</v>
      </c>
      <c r="J97" s="2">
        <f t="shared" si="19"/>
        <v>4.6781089294062745</v>
      </c>
      <c r="K97" s="14">
        <f t="shared" si="20"/>
        <v>0.3720792390018257</v>
      </c>
      <c r="L97" s="2">
        <v>5.8</v>
      </c>
      <c r="M97" s="2">
        <v>11.959770114942536</v>
      </c>
    </row>
    <row r="98" spans="1:13" ht="12.75">
      <c r="A98" s="5">
        <v>35003</v>
      </c>
      <c r="B98" s="2">
        <v>2224.9</v>
      </c>
      <c r="C98" s="7">
        <f t="shared" si="17"/>
        <v>11160</v>
      </c>
      <c r="D98" s="1">
        <v>34973</v>
      </c>
      <c r="E98" s="2">
        <f t="shared" si="21"/>
        <v>15</v>
      </c>
      <c r="F98" s="8">
        <f t="shared" si="14"/>
        <v>13</v>
      </c>
      <c r="G98" s="8">
        <f t="shared" si="18"/>
        <v>488996</v>
      </c>
      <c r="I98" t="s">
        <v>33</v>
      </c>
      <c r="J98" s="2">
        <f>AVERAGE(J86:J97)</f>
        <v>4.393002441395921</v>
      </c>
      <c r="K98" s="14">
        <f>J98/J47</f>
        <v>0.4294742422720667</v>
      </c>
      <c r="L98" s="2">
        <v>6.5</v>
      </c>
      <c r="M98" s="2">
        <v>15</v>
      </c>
    </row>
    <row r="99" spans="1:13" ht="12.75">
      <c r="A99" s="5">
        <v>35033</v>
      </c>
      <c r="B99" s="2">
        <v>2484.2</v>
      </c>
      <c r="C99" s="7">
        <f t="shared" si="17"/>
        <v>10371.999999999989</v>
      </c>
      <c r="D99" s="1">
        <v>35004</v>
      </c>
      <c r="E99" s="2">
        <f t="shared" si="21"/>
        <v>14.40555555555554</v>
      </c>
      <c r="F99" s="8">
        <f t="shared" si="14"/>
        <v>21</v>
      </c>
      <c r="G99" s="8">
        <f t="shared" si="18"/>
        <v>499368</v>
      </c>
      <c r="L99" s="2">
        <v>6.6</v>
      </c>
      <c r="M99" s="2">
        <v>14.40555555555554</v>
      </c>
    </row>
    <row r="100" spans="1:13" ht="12.75">
      <c r="A100" s="5">
        <v>35064</v>
      </c>
      <c r="B100" s="2">
        <v>2733</v>
      </c>
      <c r="C100" s="7">
        <f t="shared" si="17"/>
        <v>9952.000000000007</v>
      </c>
      <c r="D100" s="1">
        <v>35034</v>
      </c>
      <c r="E100" s="2">
        <f t="shared" si="21"/>
        <v>13.376344086021515</v>
      </c>
      <c r="F100" s="8">
        <f t="shared" si="14"/>
        <v>33</v>
      </c>
      <c r="G100" s="8">
        <f t="shared" si="18"/>
        <v>509320</v>
      </c>
      <c r="L100" s="2">
        <v>6.6</v>
      </c>
      <c r="M100" s="2">
        <v>13.376344086021515</v>
      </c>
    </row>
    <row r="101" spans="1:13" ht="12.75">
      <c r="A101" s="5">
        <v>35095</v>
      </c>
      <c r="B101" s="2">
        <v>3040.2</v>
      </c>
      <c r="C101" s="7">
        <f t="shared" si="17"/>
        <v>12287.999999999993</v>
      </c>
      <c r="D101" s="1">
        <v>35065</v>
      </c>
      <c r="E101" s="2">
        <f t="shared" si="21"/>
        <v>16.516129032258053</v>
      </c>
      <c r="F101" s="8">
        <f t="shared" si="14"/>
        <v>3</v>
      </c>
      <c r="G101" s="8">
        <f t="shared" si="18"/>
        <v>521608</v>
      </c>
      <c r="L101" s="2">
        <v>7.05</v>
      </c>
      <c r="M101" s="2">
        <v>16.516129032258053</v>
      </c>
    </row>
    <row r="102" spans="1:13" ht="12.75">
      <c r="A102" s="5">
        <v>35124</v>
      </c>
      <c r="B102" s="2">
        <v>3296.73</v>
      </c>
      <c r="C102" s="7">
        <f t="shared" si="17"/>
        <v>10261.200000000008</v>
      </c>
      <c r="D102" s="1">
        <v>35096</v>
      </c>
      <c r="E102" s="2">
        <f t="shared" si="21"/>
        <v>14.743103448275873</v>
      </c>
      <c r="F102" s="8">
        <f t="shared" si="14"/>
        <v>16</v>
      </c>
      <c r="G102" s="8">
        <f aca="true" t="shared" si="22" ref="G102:G117">PRODUCT(B102+10000,40)</f>
        <v>531869.2</v>
      </c>
      <c r="L102" s="2">
        <v>6.6</v>
      </c>
      <c r="M102" s="2">
        <v>14.743103448275873</v>
      </c>
    </row>
    <row r="103" spans="1:13" ht="12.75">
      <c r="A103" s="5">
        <v>35155</v>
      </c>
      <c r="B103" s="2">
        <v>3467.7</v>
      </c>
      <c r="C103" s="7">
        <f t="shared" si="17"/>
        <v>6838.799999999992</v>
      </c>
      <c r="D103" s="1">
        <v>35125</v>
      </c>
      <c r="E103" s="2">
        <f t="shared" si="21"/>
        <v>9.191935483870957</v>
      </c>
      <c r="F103" s="8">
        <f t="shared" si="14"/>
        <v>105</v>
      </c>
      <c r="G103" s="8">
        <f t="shared" si="22"/>
        <v>538708</v>
      </c>
      <c r="L103" s="2">
        <v>5.6</v>
      </c>
      <c r="M103" s="2">
        <v>9.191935483870957</v>
      </c>
    </row>
    <row r="104" spans="1:13" ht="12.75">
      <c r="A104" s="5">
        <v>35185</v>
      </c>
      <c r="B104" s="2">
        <v>3695.37</v>
      </c>
      <c r="C104" s="7">
        <f t="shared" si="17"/>
        <v>9106.800000000003</v>
      </c>
      <c r="D104" s="1">
        <v>35156</v>
      </c>
      <c r="E104" s="2">
        <f t="shared" si="21"/>
        <v>12.648333333333337</v>
      </c>
      <c r="F104" s="8">
        <f t="shared" si="14"/>
        <v>44</v>
      </c>
      <c r="G104" s="8">
        <f t="shared" si="22"/>
        <v>547814.7999999999</v>
      </c>
      <c r="L104" s="2">
        <v>6.2</v>
      </c>
      <c r="M104" s="2">
        <v>12.648333333333337</v>
      </c>
    </row>
    <row r="105" spans="1:13" ht="12.75">
      <c r="A105" s="5">
        <v>35216</v>
      </c>
      <c r="B105" s="2">
        <v>3780.38</v>
      </c>
      <c r="C105" s="7">
        <f t="shared" si="17"/>
        <v>3400.4000000000087</v>
      </c>
      <c r="D105" s="1">
        <v>35186</v>
      </c>
      <c r="E105" s="2">
        <f aca="true" t="shared" si="23" ref="E105:E120">C105/((A105-A104)*24)</f>
        <v>4.570430107526893</v>
      </c>
      <c r="F105" s="8">
        <f t="shared" si="14"/>
        <v>147</v>
      </c>
      <c r="G105" s="8">
        <f t="shared" si="22"/>
        <v>551215.2000000001</v>
      </c>
      <c r="L105" s="2">
        <v>4.6</v>
      </c>
      <c r="M105" s="2">
        <v>4.570430107526893</v>
      </c>
    </row>
    <row r="106" spans="1:13" ht="12.75">
      <c r="A106" s="5">
        <v>35246</v>
      </c>
      <c r="B106" s="2">
        <v>3930.99</v>
      </c>
      <c r="C106" s="7">
        <f t="shared" si="17"/>
        <v>6024.399999999987</v>
      </c>
      <c r="D106" s="1">
        <v>35217</v>
      </c>
      <c r="E106" s="2">
        <f t="shared" si="23"/>
        <v>8.367222222222203</v>
      </c>
      <c r="F106" s="8">
        <f t="shared" si="14"/>
        <v>115</v>
      </c>
      <c r="G106" s="8">
        <f t="shared" si="22"/>
        <v>557239.6</v>
      </c>
      <c r="L106" s="2">
        <v>5.3</v>
      </c>
      <c r="M106" s="2">
        <v>8.367222222222203</v>
      </c>
    </row>
    <row r="107" spans="1:13" ht="12.75">
      <c r="A107" s="5">
        <v>35277</v>
      </c>
      <c r="B107" s="2">
        <v>4116.69</v>
      </c>
      <c r="C107" s="7">
        <f t="shared" si="17"/>
        <v>7427.999999999993</v>
      </c>
      <c r="D107" s="1">
        <v>35247</v>
      </c>
      <c r="E107" s="2">
        <f t="shared" si="23"/>
        <v>9.983870967741925</v>
      </c>
      <c r="F107" s="8">
        <f t="shared" si="14"/>
        <v>87</v>
      </c>
      <c r="G107" s="8">
        <f t="shared" si="22"/>
        <v>564667.6</v>
      </c>
      <c r="L107" s="2">
        <v>5.45</v>
      </c>
      <c r="M107" s="2">
        <v>9.983870967741925</v>
      </c>
    </row>
    <row r="108" spans="1:13" ht="12.75">
      <c r="A108" s="5">
        <v>35308</v>
      </c>
      <c r="B108" s="2">
        <v>4389.5</v>
      </c>
      <c r="C108" s="7">
        <f t="shared" si="17"/>
        <v>10912.400000000016</v>
      </c>
      <c r="D108" s="1">
        <v>35278</v>
      </c>
      <c r="E108" s="2">
        <f t="shared" si="23"/>
        <v>14.66720430107529</v>
      </c>
      <c r="F108" s="8">
        <f t="shared" si="14"/>
        <v>18</v>
      </c>
      <c r="G108" s="8">
        <f t="shared" si="22"/>
        <v>575580</v>
      </c>
      <c r="L108" s="2">
        <v>6.5</v>
      </c>
      <c r="M108" s="2">
        <v>14.66720430107529</v>
      </c>
    </row>
    <row r="109" spans="1:13" ht="12.75">
      <c r="A109" s="5">
        <v>35338</v>
      </c>
      <c r="B109" s="2">
        <v>4510.05</v>
      </c>
      <c r="C109" s="7">
        <f aca="true" t="shared" si="24" ref="C109:C126">PRODUCT((B109-B108),40)</f>
        <v>4822.000000000007</v>
      </c>
      <c r="D109" s="1">
        <v>35309</v>
      </c>
      <c r="E109" s="2">
        <f t="shared" si="23"/>
        <v>6.697222222222233</v>
      </c>
      <c r="F109" s="8">
        <f t="shared" si="14"/>
        <v>132</v>
      </c>
      <c r="G109" s="8">
        <f t="shared" si="22"/>
        <v>580402</v>
      </c>
      <c r="L109" s="2">
        <v>7</v>
      </c>
      <c r="M109" s="2">
        <v>6.697222222222233</v>
      </c>
    </row>
    <row r="110" spans="1:13" ht="12.75">
      <c r="A110" s="5">
        <v>35369</v>
      </c>
      <c r="B110" s="2">
        <v>4649.39</v>
      </c>
      <c r="C110" s="7">
        <f t="shared" si="24"/>
        <v>5573.600000000006</v>
      </c>
      <c r="D110" s="1">
        <v>35339</v>
      </c>
      <c r="E110" s="2">
        <f t="shared" si="23"/>
        <v>7.491397849462373</v>
      </c>
      <c r="F110" s="8">
        <f t="shared" si="14"/>
        <v>128</v>
      </c>
      <c r="G110" s="8">
        <f t="shared" si="22"/>
        <v>585975.6</v>
      </c>
      <c r="L110" s="2">
        <v>6.1</v>
      </c>
      <c r="M110" s="2">
        <v>7.491397849462373</v>
      </c>
    </row>
    <row r="111" spans="1:13" ht="12.75">
      <c r="A111" s="5">
        <v>35399</v>
      </c>
      <c r="B111" s="2">
        <v>4918.97</v>
      </c>
      <c r="C111" s="7">
        <f t="shared" si="24"/>
        <v>10783.199999999997</v>
      </c>
      <c r="D111" s="1">
        <v>35370</v>
      </c>
      <c r="E111" s="2">
        <f t="shared" si="23"/>
        <v>14.976666666666663</v>
      </c>
      <c r="F111" s="8">
        <f t="shared" si="14"/>
        <v>14</v>
      </c>
      <c r="G111" s="8">
        <f t="shared" si="22"/>
        <v>596758.8</v>
      </c>
      <c r="L111" s="2">
        <v>6.8</v>
      </c>
      <c r="M111" s="2">
        <v>14.976666666666663</v>
      </c>
    </row>
    <row r="112" spans="1:13" ht="12.75">
      <c r="A112" s="5">
        <v>35430</v>
      </c>
      <c r="B112" s="2">
        <v>5051.68</v>
      </c>
      <c r="C112" s="7">
        <f t="shared" si="24"/>
        <v>5308.4000000000015</v>
      </c>
      <c r="D112" s="1">
        <v>35400</v>
      </c>
      <c r="E112" s="2">
        <f t="shared" si="23"/>
        <v>7.134946236559141</v>
      </c>
      <c r="F112" s="8">
        <f t="shared" si="14"/>
        <v>129</v>
      </c>
      <c r="G112" s="8">
        <f t="shared" si="22"/>
        <v>602067.2</v>
      </c>
      <c r="L112" s="2">
        <v>5.9</v>
      </c>
      <c r="M112" s="2">
        <v>7.134946236559141</v>
      </c>
    </row>
    <row r="113" spans="1:13" ht="12.75">
      <c r="A113" s="5">
        <v>35461</v>
      </c>
      <c r="B113">
        <v>5216.39</v>
      </c>
      <c r="C113" s="7">
        <f t="shared" si="24"/>
        <v>6588.4000000000015</v>
      </c>
      <c r="D113" s="1">
        <v>35431</v>
      </c>
      <c r="E113" s="2">
        <f t="shared" si="23"/>
        <v>8.855376344086023</v>
      </c>
      <c r="F113" s="8">
        <f t="shared" si="14"/>
        <v>111</v>
      </c>
      <c r="G113" s="8">
        <f t="shared" si="22"/>
        <v>608655.6</v>
      </c>
      <c r="L113" s="2">
        <v>6.7</v>
      </c>
      <c r="M113" s="2">
        <v>8.855376344086023</v>
      </c>
    </row>
    <row r="114" spans="1:13" ht="12.75">
      <c r="A114" s="5">
        <v>35489</v>
      </c>
      <c r="B114">
        <v>5406.34</v>
      </c>
      <c r="C114" s="7">
        <f t="shared" si="24"/>
        <v>7597.999999999993</v>
      </c>
      <c r="D114" s="1">
        <v>35462</v>
      </c>
      <c r="E114" s="2">
        <f t="shared" si="23"/>
        <v>11.306547619047608</v>
      </c>
      <c r="F114" s="8">
        <f t="shared" si="14"/>
        <v>64</v>
      </c>
      <c r="G114" s="8">
        <f t="shared" si="22"/>
        <v>616253.6</v>
      </c>
      <c r="L114" s="2">
        <v>6</v>
      </c>
      <c r="M114" s="2">
        <v>11.306547619047608</v>
      </c>
    </row>
    <row r="115" spans="1:13" ht="12.75">
      <c r="A115" s="5">
        <v>35520</v>
      </c>
      <c r="B115" s="2">
        <v>5636.3</v>
      </c>
      <c r="C115" s="7">
        <f t="shared" si="24"/>
        <v>9198.400000000001</v>
      </c>
      <c r="D115" s="1">
        <v>35490</v>
      </c>
      <c r="E115" s="2">
        <f t="shared" si="23"/>
        <v>12.363440860215055</v>
      </c>
      <c r="F115" s="8">
        <f t="shared" si="14"/>
        <v>49</v>
      </c>
      <c r="G115" s="8">
        <f t="shared" si="22"/>
        <v>625452</v>
      </c>
      <c r="L115" s="2">
        <v>6.2</v>
      </c>
      <c r="M115" s="2">
        <v>12.363440860215055</v>
      </c>
    </row>
    <row r="116" spans="1:13" ht="12.75">
      <c r="A116" s="5">
        <v>35550</v>
      </c>
      <c r="B116" s="2">
        <v>5718.53</v>
      </c>
      <c r="C116" s="7">
        <f t="shared" si="24"/>
        <v>3289.1999999999825</v>
      </c>
      <c r="D116" s="1">
        <v>35521</v>
      </c>
      <c r="E116" s="2">
        <f t="shared" si="23"/>
        <v>4.568333333333309</v>
      </c>
      <c r="F116" s="8">
        <f t="shared" si="14"/>
        <v>148</v>
      </c>
      <c r="G116" s="8">
        <f t="shared" si="22"/>
        <v>628741.2</v>
      </c>
      <c r="L116" s="2">
        <v>5.45</v>
      </c>
      <c r="M116" s="2">
        <v>4.568333333333309</v>
      </c>
    </row>
    <row r="117" spans="1:13" ht="12.75">
      <c r="A117" s="5">
        <v>35581</v>
      </c>
      <c r="B117" s="2">
        <v>5867.99</v>
      </c>
      <c r="C117" s="7">
        <f t="shared" si="24"/>
        <v>5978.4000000000015</v>
      </c>
      <c r="D117" s="1">
        <v>35551</v>
      </c>
      <c r="E117" s="2">
        <f t="shared" si="23"/>
        <v>8.035483870967743</v>
      </c>
      <c r="F117" s="8">
        <f t="shared" si="14"/>
        <v>124</v>
      </c>
      <c r="G117" s="8">
        <f t="shared" si="22"/>
        <v>634719.6</v>
      </c>
      <c r="L117" s="2">
        <v>5.2</v>
      </c>
      <c r="M117" s="2">
        <v>8.035483870967743</v>
      </c>
    </row>
    <row r="118" spans="1:13" ht="12.75">
      <c r="A118" s="5">
        <v>35611</v>
      </c>
      <c r="B118" s="2">
        <v>6106.64</v>
      </c>
      <c r="C118" s="7">
        <f t="shared" si="24"/>
        <v>9546.000000000022</v>
      </c>
      <c r="D118" s="1">
        <v>35582</v>
      </c>
      <c r="E118" s="2">
        <f t="shared" si="23"/>
        <v>13.258333333333363</v>
      </c>
      <c r="F118" s="8">
        <f t="shared" si="14"/>
        <v>35</v>
      </c>
      <c r="G118" s="8">
        <f aca="true" t="shared" si="25" ref="G118:G136">PRODUCT(B118+10000,40)</f>
        <v>644265.6</v>
      </c>
      <c r="L118" s="2">
        <v>6.1</v>
      </c>
      <c r="M118" s="2">
        <v>13.258333333333363</v>
      </c>
    </row>
    <row r="119" spans="1:13" ht="12.75">
      <c r="A119" s="5">
        <v>35642</v>
      </c>
      <c r="B119" s="2">
        <v>6278.14</v>
      </c>
      <c r="C119" s="7">
        <f t="shared" si="24"/>
        <v>6860</v>
      </c>
      <c r="D119" s="1">
        <v>35612</v>
      </c>
      <c r="E119" s="2">
        <f t="shared" si="23"/>
        <v>9.220430107526882</v>
      </c>
      <c r="F119" s="8">
        <f t="shared" si="14"/>
        <v>103</v>
      </c>
      <c r="G119" s="8">
        <f t="shared" si="25"/>
        <v>651125.6</v>
      </c>
      <c r="L119" s="2">
        <v>5.65</v>
      </c>
      <c r="M119" s="2">
        <v>9.220430107526882</v>
      </c>
    </row>
    <row r="120" spans="1:13" ht="12.75">
      <c r="A120" s="5">
        <v>35673</v>
      </c>
      <c r="B120" s="2">
        <v>6494.47</v>
      </c>
      <c r="C120" s="7">
        <f t="shared" si="24"/>
        <v>8653.199999999997</v>
      </c>
      <c r="D120" s="1">
        <v>35643</v>
      </c>
      <c r="E120" s="2">
        <f t="shared" si="23"/>
        <v>11.63064516129032</v>
      </c>
      <c r="F120" s="8">
        <f t="shared" si="14"/>
        <v>56</v>
      </c>
      <c r="G120" s="8">
        <f t="shared" si="25"/>
        <v>659778.8</v>
      </c>
      <c r="L120" s="2">
        <v>5.92</v>
      </c>
      <c r="M120" s="2">
        <v>11.63064516129032</v>
      </c>
    </row>
    <row r="121" spans="1:13" ht="12.75">
      <c r="A121" s="5">
        <v>35703</v>
      </c>
      <c r="B121" s="2">
        <v>6629.89</v>
      </c>
      <c r="C121" s="7">
        <f t="shared" si="24"/>
        <v>5416.800000000003</v>
      </c>
      <c r="D121" s="1">
        <v>35674</v>
      </c>
      <c r="E121" s="2">
        <f aca="true" t="shared" si="26" ref="E121:E161">C121/((A121-A120)*24)</f>
        <v>7.523333333333337</v>
      </c>
      <c r="F121" s="8">
        <f t="shared" si="14"/>
        <v>127</v>
      </c>
      <c r="G121" s="8">
        <f t="shared" si="25"/>
        <v>665195.6</v>
      </c>
      <c r="L121" s="2">
        <v>4.95</v>
      </c>
      <c r="M121" s="2">
        <v>7.523333333333337</v>
      </c>
    </row>
    <row r="122" spans="1:13" ht="12.75">
      <c r="A122" s="5">
        <v>35734</v>
      </c>
      <c r="B122" s="2">
        <v>6871.47</v>
      </c>
      <c r="C122" s="7">
        <f t="shared" si="24"/>
        <v>9663.199999999997</v>
      </c>
      <c r="D122" s="1">
        <v>35704</v>
      </c>
      <c r="E122" s="2">
        <f t="shared" si="26"/>
        <v>12.98817204301075</v>
      </c>
      <c r="F122" s="8">
        <f t="shared" si="14"/>
        <v>41</v>
      </c>
      <c r="G122" s="8">
        <f t="shared" si="25"/>
        <v>674858.8</v>
      </c>
      <c r="L122" s="2">
        <v>6.15</v>
      </c>
      <c r="M122" s="2">
        <v>12.98817204301075</v>
      </c>
    </row>
    <row r="123" spans="1:13" ht="12.75">
      <c r="A123" s="5">
        <v>35764</v>
      </c>
      <c r="B123" s="2">
        <v>7021.8</v>
      </c>
      <c r="C123" s="7">
        <f t="shared" si="24"/>
        <v>6013.199999999997</v>
      </c>
      <c r="D123" s="1">
        <v>35735</v>
      </c>
      <c r="E123" s="2">
        <f t="shared" si="26"/>
        <v>8.351666666666663</v>
      </c>
      <c r="F123" s="8">
        <f t="shared" si="14"/>
        <v>116</v>
      </c>
      <c r="G123" s="8">
        <f t="shared" si="25"/>
        <v>680872</v>
      </c>
      <c r="L123" s="2">
        <v>5.31</v>
      </c>
      <c r="M123" s="2">
        <v>8.351666666666663</v>
      </c>
    </row>
    <row r="124" spans="1:13" ht="12.75">
      <c r="A124" s="5">
        <v>35795</v>
      </c>
      <c r="B124" s="2">
        <v>7282.89</v>
      </c>
      <c r="C124" s="7">
        <f t="shared" si="24"/>
        <v>10443.600000000006</v>
      </c>
      <c r="D124" s="1">
        <v>35765</v>
      </c>
      <c r="E124" s="2">
        <f t="shared" si="26"/>
        <v>14.037096774193556</v>
      </c>
      <c r="F124" s="8">
        <f t="shared" si="14"/>
        <v>28</v>
      </c>
      <c r="G124" s="8">
        <f t="shared" si="25"/>
        <v>691315.6</v>
      </c>
      <c r="L124" s="2">
        <v>6.42</v>
      </c>
      <c r="M124" s="2">
        <v>14.037096774193556</v>
      </c>
    </row>
    <row r="125" spans="1:13" ht="12.75">
      <c r="A125" s="5">
        <v>35826</v>
      </c>
      <c r="B125">
        <v>7547.45</v>
      </c>
      <c r="C125" s="7">
        <f t="shared" si="24"/>
        <v>10582.39999999998</v>
      </c>
      <c r="D125" s="1">
        <v>35796</v>
      </c>
      <c r="E125" s="2">
        <f t="shared" si="26"/>
        <v>14.223655913978467</v>
      </c>
      <c r="F125" s="8">
        <f t="shared" si="14"/>
        <v>25</v>
      </c>
      <c r="G125" s="8">
        <f t="shared" si="25"/>
        <v>701898</v>
      </c>
      <c r="L125" s="2">
        <v>6.43</v>
      </c>
      <c r="M125" s="2">
        <v>14.22</v>
      </c>
    </row>
    <row r="126" spans="1:13" ht="12.75">
      <c r="A126" s="5">
        <v>35854</v>
      </c>
      <c r="B126">
        <v>7723.75</v>
      </c>
      <c r="C126" s="7">
        <f t="shared" si="24"/>
        <v>7052.000000000007</v>
      </c>
      <c r="D126" s="1">
        <v>35827</v>
      </c>
      <c r="E126" s="2">
        <f t="shared" si="26"/>
        <v>10.49404761904763</v>
      </c>
      <c r="F126" s="8">
        <f t="shared" si="14"/>
        <v>79</v>
      </c>
      <c r="G126" s="8">
        <f t="shared" si="25"/>
        <v>708950</v>
      </c>
      <c r="L126" s="2">
        <v>5.71</v>
      </c>
      <c r="M126" s="2">
        <v>10.49</v>
      </c>
    </row>
    <row r="127" spans="1:13" ht="12.75">
      <c r="A127" s="5">
        <v>35885</v>
      </c>
      <c r="B127">
        <v>7910.72</v>
      </c>
      <c r="C127" s="7">
        <f aca="true" t="shared" si="27" ref="C127:C135">PRODUCT((B127-B126),40)</f>
        <v>7478.80000000001</v>
      </c>
      <c r="D127" s="1">
        <v>35855</v>
      </c>
      <c r="E127" s="2">
        <f t="shared" si="26"/>
        <v>10.052150537634422</v>
      </c>
      <c r="F127" s="8">
        <f t="shared" si="14"/>
        <v>86</v>
      </c>
      <c r="G127" s="8">
        <f t="shared" si="25"/>
        <v>716428.8</v>
      </c>
      <c r="L127" s="2">
        <v>5.65</v>
      </c>
      <c r="M127" s="2">
        <v>10.05</v>
      </c>
    </row>
    <row r="128" spans="1:13" ht="12.75">
      <c r="A128" s="5">
        <v>35915</v>
      </c>
      <c r="B128">
        <v>8025.29</v>
      </c>
      <c r="C128" s="7">
        <f t="shared" si="27"/>
        <v>4582.799999999988</v>
      </c>
      <c r="D128" s="1">
        <v>35886</v>
      </c>
      <c r="E128" s="2">
        <f t="shared" si="26"/>
        <v>6.364999999999984</v>
      </c>
      <c r="F128" s="8">
        <f t="shared" si="14"/>
        <v>133</v>
      </c>
      <c r="G128" s="8">
        <f t="shared" si="25"/>
        <v>721011.6000000001</v>
      </c>
      <c r="L128" s="2">
        <v>4.88</v>
      </c>
      <c r="M128" s="2">
        <v>6.36</v>
      </c>
    </row>
    <row r="129" spans="1:13" ht="12.75">
      <c r="A129" s="5">
        <v>35946</v>
      </c>
      <c r="B129">
        <v>8198.07</v>
      </c>
      <c r="C129" s="7">
        <f t="shared" si="27"/>
        <v>6911.19999999999</v>
      </c>
      <c r="D129" s="1">
        <v>35916</v>
      </c>
      <c r="E129" s="2">
        <f t="shared" si="26"/>
        <v>9.289247311827943</v>
      </c>
      <c r="F129" s="8">
        <f t="shared" si="14"/>
        <v>100</v>
      </c>
      <c r="G129" s="8">
        <f t="shared" si="25"/>
        <v>727922.8</v>
      </c>
      <c r="L129" s="2">
        <v>5.18</v>
      </c>
      <c r="M129" s="2">
        <v>9.29</v>
      </c>
    </row>
    <row r="130" spans="1:13" ht="12.75">
      <c r="A130" s="5">
        <v>35976</v>
      </c>
      <c r="B130">
        <v>8472.85</v>
      </c>
      <c r="C130" s="7">
        <f t="shared" si="27"/>
        <v>10991.200000000026</v>
      </c>
      <c r="D130" s="1">
        <v>35947</v>
      </c>
      <c r="E130" s="2">
        <f t="shared" si="26"/>
        <v>15.265555555555592</v>
      </c>
      <c r="F130" s="8">
        <f t="shared" si="14"/>
        <v>8</v>
      </c>
      <c r="G130" s="8">
        <f t="shared" si="25"/>
        <v>738914</v>
      </c>
      <c r="L130" s="2">
        <v>6.34</v>
      </c>
      <c r="M130" s="2">
        <v>15.27</v>
      </c>
    </row>
    <row r="131" spans="1:13" ht="12.75">
      <c r="A131" s="5">
        <v>36007</v>
      </c>
      <c r="B131">
        <v>8655.74</v>
      </c>
      <c r="C131" s="7">
        <f t="shared" si="27"/>
        <v>7315.599999999977</v>
      </c>
      <c r="D131" s="1">
        <v>35977</v>
      </c>
      <c r="E131" s="2">
        <f t="shared" si="26"/>
        <v>9.8327956989247</v>
      </c>
      <c r="F131" s="8">
        <f t="shared" si="14"/>
        <v>91</v>
      </c>
      <c r="G131" s="8">
        <f t="shared" si="25"/>
        <v>746229.5999999999</v>
      </c>
      <c r="L131" s="2">
        <v>5.26</v>
      </c>
      <c r="M131" s="2">
        <v>9.83</v>
      </c>
    </row>
    <row r="132" spans="1:13" ht="12.75">
      <c r="A132" s="5">
        <v>36038</v>
      </c>
      <c r="B132">
        <v>8823.79</v>
      </c>
      <c r="C132" s="7">
        <f t="shared" si="27"/>
        <v>6722.000000000044</v>
      </c>
      <c r="D132" s="1">
        <v>36008</v>
      </c>
      <c r="E132" s="2">
        <f t="shared" si="26"/>
        <v>9.034946236559199</v>
      </c>
      <c r="F132" s="8">
        <f aca="true" t="shared" si="28" ref="F132:F195">RANK(E132,$E$3:$E$196)</f>
        <v>108</v>
      </c>
      <c r="G132" s="8">
        <f t="shared" si="25"/>
        <v>752951.6000000001</v>
      </c>
      <c r="L132" s="2">
        <v>5.33</v>
      </c>
      <c r="M132" s="2">
        <v>9.03</v>
      </c>
    </row>
    <row r="133" spans="1:13" ht="12.75">
      <c r="A133" s="5">
        <v>36068</v>
      </c>
      <c r="B133">
        <v>9017.18</v>
      </c>
      <c r="C133" s="7">
        <f t="shared" si="27"/>
        <v>7735.599999999977</v>
      </c>
      <c r="D133" s="1">
        <v>36039</v>
      </c>
      <c r="E133" s="2">
        <f t="shared" si="26"/>
        <v>10.743888888888856</v>
      </c>
      <c r="F133" s="8">
        <f t="shared" si="28"/>
        <v>75</v>
      </c>
      <c r="G133" s="8">
        <f t="shared" si="25"/>
        <v>760687.2</v>
      </c>
      <c r="L133" s="2">
        <v>5.76</v>
      </c>
      <c r="M133" s="2">
        <v>10.74</v>
      </c>
    </row>
    <row r="134" spans="1:13" ht="12.75">
      <c r="A134" s="5">
        <v>36099</v>
      </c>
      <c r="B134" s="2">
        <v>9251.52</v>
      </c>
      <c r="C134" s="7">
        <f t="shared" si="27"/>
        <v>9373.600000000006</v>
      </c>
      <c r="D134" s="1">
        <v>36069</v>
      </c>
      <c r="E134" s="2">
        <f t="shared" si="26"/>
        <v>12.598924731182803</v>
      </c>
      <c r="F134" s="8">
        <f t="shared" si="28"/>
        <v>46</v>
      </c>
      <c r="G134" s="8">
        <f t="shared" si="25"/>
        <v>770060.8</v>
      </c>
      <c r="L134" s="2">
        <v>5.98</v>
      </c>
      <c r="M134" s="2">
        <v>12.6</v>
      </c>
    </row>
    <row r="135" spans="1:13" ht="12.75">
      <c r="A135" s="5">
        <v>36129</v>
      </c>
      <c r="B135" s="2">
        <v>9486.07</v>
      </c>
      <c r="C135" s="7">
        <f t="shared" si="27"/>
        <v>9381.99999999997</v>
      </c>
      <c r="D135" s="1">
        <v>36100</v>
      </c>
      <c r="E135" s="2">
        <f t="shared" si="26"/>
        <v>13.030555555555516</v>
      </c>
      <c r="F135" s="8">
        <f t="shared" si="28"/>
        <v>38</v>
      </c>
      <c r="G135" s="8">
        <f t="shared" si="25"/>
        <v>779442.8</v>
      </c>
      <c r="H135"/>
      <c r="L135" s="12">
        <v>6.8</v>
      </c>
      <c r="M135" s="2">
        <v>13.03</v>
      </c>
    </row>
    <row r="136" spans="1:13" ht="12.75">
      <c r="A136" s="5">
        <v>36160</v>
      </c>
      <c r="B136" s="2">
        <v>9749.02</v>
      </c>
      <c r="C136" s="7">
        <f>PRODUCT((B136-B135),40)</f>
        <v>10518.00000000003</v>
      </c>
      <c r="D136" s="1">
        <v>36130</v>
      </c>
      <c r="E136" s="2">
        <f t="shared" si="26"/>
        <v>14.137096774193587</v>
      </c>
      <c r="F136" s="8">
        <f t="shared" si="28"/>
        <v>27</v>
      </c>
      <c r="G136" s="8">
        <f t="shared" si="25"/>
        <v>789960.8</v>
      </c>
      <c r="H136"/>
      <c r="L136" s="12">
        <v>6.35</v>
      </c>
      <c r="M136" s="2">
        <v>14.14</v>
      </c>
    </row>
    <row r="137" spans="1:13" ht="12.75">
      <c r="A137" s="5">
        <v>36191</v>
      </c>
      <c r="B137" s="17">
        <v>37.07</v>
      </c>
      <c r="C137" s="7">
        <f>PRODUCT((B137-B136+10000),40)</f>
        <v>11521.99999999997</v>
      </c>
      <c r="D137" s="1">
        <v>36161</v>
      </c>
      <c r="E137" s="2">
        <f t="shared" si="26"/>
        <v>15.486559139784907</v>
      </c>
      <c r="F137" s="8">
        <f t="shared" si="28"/>
        <v>6</v>
      </c>
      <c r="G137" s="8">
        <f>PRODUCT(B137+20000,40)</f>
        <v>801482.8</v>
      </c>
      <c r="H137"/>
      <c r="L137" s="12">
        <v>6.7</v>
      </c>
      <c r="M137" s="2">
        <v>15.49</v>
      </c>
    </row>
    <row r="138" spans="1:13" ht="12.75">
      <c r="A138" s="5">
        <v>36219</v>
      </c>
      <c r="B138" s="17">
        <v>231.29</v>
      </c>
      <c r="C138" s="7">
        <f aca="true" t="shared" si="29" ref="C138:C161">PRODUCT((B138-B137),40)</f>
        <v>7768.8</v>
      </c>
      <c r="D138" s="1">
        <v>36192</v>
      </c>
      <c r="E138" s="2">
        <f t="shared" si="26"/>
        <v>11.560714285714287</v>
      </c>
      <c r="F138" s="8">
        <f t="shared" si="28"/>
        <v>59</v>
      </c>
      <c r="G138" s="8">
        <f>PRODUCT(B138+20000,40)</f>
        <v>809251.6000000001</v>
      </c>
      <c r="H138"/>
      <c r="L138" s="12">
        <v>5.84</v>
      </c>
      <c r="M138" s="2">
        <v>11.56</v>
      </c>
    </row>
    <row r="139" spans="1:13" ht="12.75">
      <c r="A139" s="5">
        <v>36250</v>
      </c>
      <c r="B139" s="17">
        <v>431.08</v>
      </c>
      <c r="C139" s="7">
        <f t="shared" si="29"/>
        <v>7991.599999999999</v>
      </c>
      <c r="D139" s="1">
        <v>36220</v>
      </c>
      <c r="E139" s="2">
        <f t="shared" si="26"/>
        <v>10.741397849462365</v>
      </c>
      <c r="F139" s="8">
        <f t="shared" si="28"/>
        <v>76</v>
      </c>
      <c r="G139" s="8">
        <f>PRODUCT(B139+20000,40)</f>
        <v>817243.2000000001</v>
      </c>
      <c r="H139"/>
      <c r="L139" s="12">
        <v>5.7</v>
      </c>
      <c r="M139" s="2">
        <v>10.74</v>
      </c>
    </row>
    <row r="140" spans="1:13" ht="12.75">
      <c r="A140" s="5">
        <v>36280</v>
      </c>
      <c r="B140" s="17">
        <v>544.43</v>
      </c>
      <c r="C140" s="7">
        <f t="shared" si="29"/>
        <v>4533.999999999998</v>
      </c>
      <c r="D140" s="1">
        <v>36251</v>
      </c>
      <c r="E140" s="2">
        <f t="shared" si="26"/>
        <v>6.29722222222222</v>
      </c>
      <c r="F140" s="8">
        <f t="shared" si="28"/>
        <v>135</v>
      </c>
      <c r="G140" s="8">
        <f aca="true" t="shared" si="30" ref="G140:G148">PRODUCT(B140+20000,40)</f>
        <v>821777.2</v>
      </c>
      <c r="H140"/>
      <c r="L140" s="12">
        <v>4.88</v>
      </c>
      <c r="M140" s="2">
        <v>6.3</v>
      </c>
    </row>
    <row r="141" spans="1:13" ht="12.75">
      <c r="A141" s="5">
        <v>36311</v>
      </c>
      <c r="B141" s="17">
        <v>694.29</v>
      </c>
      <c r="C141" s="7">
        <f t="shared" si="29"/>
        <v>5994.400000000001</v>
      </c>
      <c r="D141" s="1">
        <v>36281</v>
      </c>
      <c r="E141" s="2">
        <f>C141/((A141-A140)*24)</f>
        <v>8.05698924731183</v>
      </c>
      <c r="F141" s="8">
        <f t="shared" si="28"/>
        <v>122</v>
      </c>
      <c r="G141" s="8">
        <f t="shared" si="30"/>
        <v>827771.6000000001</v>
      </c>
      <c r="L141" s="2">
        <v>5.28</v>
      </c>
      <c r="M141" s="2">
        <v>8.05698924731183</v>
      </c>
    </row>
    <row r="142" spans="1:13" ht="12.75">
      <c r="A142" s="5">
        <v>36341</v>
      </c>
      <c r="B142" s="17">
        <v>886.06</v>
      </c>
      <c r="C142" s="7">
        <f t="shared" si="29"/>
        <v>7670.799999999999</v>
      </c>
      <c r="D142" s="1">
        <v>36312</v>
      </c>
      <c r="E142" s="2">
        <f t="shared" si="26"/>
        <v>10.653888888888888</v>
      </c>
      <c r="F142" s="8">
        <f t="shared" si="28"/>
        <v>77</v>
      </c>
      <c r="G142" s="8">
        <f>PRODUCT(B142+20000,40)</f>
        <v>835442.4</v>
      </c>
      <c r="L142" s="2">
        <v>5.6</v>
      </c>
      <c r="M142" s="2">
        <v>10.653888888888888</v>
      </c>
    </row>
    <row r="143" spans="1:13" ht="12.75">
      <c r="A143" s="5">
        <v>36372</v>
      </c>
      <c r="B143">
        <v>1090.68</v>
      </c>
      <c r="C143" s="7">
        <f t="shared" si="29"/>
        <v>8184.800000000005</v>
      </c>
      <c r="D143" s="1">
        <v>36342</v>
      </c>
      <c r="E143" s="2">
        <f t="shared" si="26"/>
        <v>11.00107526881721</v>
      </c>
      <c r="F143" s="8">
        <f t="shared" si="28"/>
        <v>68</v>
      </c>
      <c r="G143" s="8">
        <f t="shared" si="30"/>
        <v>843627.2</v>
      </c>
      <c r="L143" s="2">
        <v>5.6</v>
      </c>
      <c r="M143" s="2">
        <v>11.00107526881721</v>
      </c>
    </row>
    <row r="144" spans="1:13" ht="12.75">
      <c r="A144" s="5">
        <v>36403</v>
      </c>
      <c r="B144">
        <v>1300.45</v>
      </c>
      <c r="C144" s="7">
        <f t="shared" si="29"/>
        <v>8390.8</v>
      </c>
      <c r="D144" s="1">
        <v>36373</v>
      </c>
      <c r="E144" s="2">
        <f>C144/((A144-A143)*24)</f>
        <v>11.277956989247311</v>
      </c>
      <c r="F144" s="8">
        <f t="shared" si="28"/>
        <v>66</v>
      </c>
      <c r="G144" s="8">
        <f t="shared" si="30"/>
        <v>852018</v>
      </c>
      <c r="L144" s="2">
        <v>5.6</v>
      </c>
      <c r="M144" s="2">
        <v>11.277956989247311</v>
      </c>
    </row>
    <row r="145" spans="1:13" ht="12.75">
      <c r="A145" s="5">
        <v>36433</v>
      </c>
      <c r="B145">
        <v>1487.49</v>
      </c>
      <c r="C145" s="7">
        <f t="shared" si="29"/>
        <v>7481.5999999999985</v>
      </c>
      <c r="D145" s="1">
        <v>36404</v>
      </c>
      <c r="E145" s="2">
        <f t="shared" si="26"/>
        <v>10.391111111111108</v>
      </c>
      <c r="F145" s="8">
        <f t="shared" si="28"/>
        <v>82</v>
      </c>
      <c r="G145" s="8">
        <f>PRODUCT(B145+20000,40)</f>
        <v>859499.6000000001</v>
      </c>
      <c r="L145" s="2">
        <v>5.5</v>
      </c>
      <c r="M145" s="2">
        <v>10.391111111111108</v>
      </c>
    </row>
    <row r="146" spans="1:13" ht="12.75">
      <c r="A146" s="5">
        <v>36464</v>
      </c>
      <c r="B146" s="2">
        <v>1681.5</v>
      </c>
      <c r="C146" s="7">
        <f t="shared" si="29"/>
        <v>7760.4</v>
      </c>
      <c r="D146" s="1">
        <v>36434</v>
      </c>
      <c r="E146" s="2">
        <f>C146/((A146-A145)*24)</f>
        <v>10.430645161290322</v>
      </c>
      <c r="F146" s="8">
        <f t="shared" si="28"/>
        <v>81</v>
      </c>
      <c r="G146" s="8">
        <f t="shared" si="30"/>
        <v>867260</v>
      </c>
      <c r="L146" s="2">
        <v>5.6</v>
      </c>
      <c r="M146" s="2">
        <v>10.430645161290322</v>
      </c>
    </row>
    <row r="147" spans="1:13" ht="12.75">
      <c r="A147" s="5">
        <v>36494</v>
      </c>
      <c r="B147" s="2">
        <v>1915.92</v>
      </c>
      <c r="C147" s="7">
        <f t="shared" si="29"/>
        <v>9376.800000000003</v>
      </c>
      <c r="D147" s="1">
        <v>36465</v>
      </c>
      <c r="E147" s="2">
        <f t="shared" si="26"/>
        <v>13.023333333333337</v>
      </c>
      <c r="F147" s="8">
        <f t="shared" si="28"/>
        <v>39</v>
      </c>
      <c r="G147" s="8">
        <f>PRODUCT(B147+20000,40)</f>
        <v>876636.7999999999</v>
      </c>
      <c r="L147" s="2">
        <v>6.2</v>
      </c>
      <c r="M147" s="2">
        <v>13.02</v>
      </c>
    </row>
    <row r="148" spans="1:13" ht="12.75">
      <c r="A148" s="5">
        <v>36525</v>
      </c>
      <c r="B148" s="2">
        <v>2232.87</v>
      </c>
      <c r="C148" s="7">
        <f t="shared" si="29"/>
        <v>12677.999999999993</v>
      </c>
      <c r="D148" s="1">
        <v>36495</v>
      </c>
      <c r="E148" s="2">
        <f>C148/((A148-A147)*24)</f>
        <v>17.040322580645153</v>
      </c>
      <c r="F148" s="8">
        <f t="shared" si="28"/>
        <v>2</v>
      </c>
      <c r="G148" s="8">
        <f t="shared" si="30"/>
        <v>889314.7999999999</v>
      </c>
      <c r="L148" s="2">
        <v>6.85</v>
      </c>
      <c r="M148" s="2">
        <v>17.04</v>
      </c>
    </row>
    <row r="149" spans="1:13" ht="12.75">
      <c r="A149" s="5">
        <v>36556</v>
      </c>
      <c r="B149" s="2">
        <v>2532.21</v>
      </c>
      <c r="C149" s="7">
        <f t="shared" si="29"/>
        <v>11973.600000000006</v>
      </c>
      <c r="D149" s="1">
        <v>36526</v>
      </c>
      <c r="E149" s="2">
        <f t="shared" si="26"/>
        <v>16.09354838709678</v>
      </c>
      <c r="F149" s="8">
        <f t="shared" si="28"/>
        <v>5</v>
      </c>
      <c r="G149" s="8">
        <f>PRODUCT(B149+20000,40)</f>
        <v>901288.3999999999</v>
      </c>
      <c r="L149" s="2">
        <v>6.64</v>
      </c>
      <c r="M149" s="2">
        <v>16.09</v>
      </c>
    </row>
    <row r="150" spans="1:13" ht="12.75">
      <c r="A150" s="5">
        <v>36585</v>
      </c>
      <c r="B150" s="2">
        <v>2731.68</v>
      </c>
      <c r="C150" s="7">
        <f t="shared" si="29"/>
        <v>7978.799999999992</v>
      </c>
      <c r="D150" s="1">
        <v>36557</v>
      </c>
      <c r="E150" s="2">
        <f>C150/((A150-A149)*24)</f>
        <v>11.463793103448264</v>
      </c>
      <c r="F150" s="8">
        <f t="shared" si="28"/>
        <v>60</v>
      </c>
      <c r="G150" s="8">
        <f>PRODUCT(B150+20000,40)</f>
        <v>909267.2</v>
      </c>
      <c r="L150" s="2">
        <v>6.2</v>
      </c>
      <c r="M150" s="2">
        <v>11.46</v>
      </c>
    </row>
    <row r="151" spans="1:15" ht="12.75">
      <c r="A151" s="5">
        <v>36616</v>
      </c>
      <c r="B151" s="2">
        <v>2996.39</v>
      </c>
      <c r="C151" s="7">
        <f t="shared" si="29"/>
        <v>10588.400000000001</v>
      </c>
      <c r="D151" s="1">
        <v>36586</v>
      </c>
      <c r="E151" s="2">
        <f t="shared" si="26"/>
        <v>14.23172043010753</v>
      </c>
      <c r="F151" s="8">
        <f t="shared" si="28"/>
        <v>24</v>
      </c>
      <c r="G151" s="8">
        <f>PRODUCT(B151+20000,40)</f>
        <v>919855.6</v>
      </c>
      <c r="L151" s="2">
        <v>6.26</v>
      </c>
      <c r="M151" s="2">
        <v>14.23</v>
      </c>
      <c r="O151" s="2"/>
    </row>
    <row r="152" spans="1:13" ht="12.75">
      <c r="A152" s="5">
        <v>36646</v>
      </c>
      <c r="B152" s="2">
        <v>3159.57</v>
      </c>
      <c r="C152" s="7">
        <f t="shared" si="29"/>
        <v>6527.200000000012</v>
      </c>
      <c r="D152" s="1">
        <v>36617</v>
      </c>
      <c r="E152" s="2">
        <f t="shared" si="26"/>
        <v>9.065555555555571</v>
      </c>
      <c r="F152" s="8">
        <f t="shared" si="28"/>
        <v>107</v>
      </c>
      <c r="G152" s="8">
        <f>PRODUCT(B152+20000,40)</f>
        <v>926382.8</v>
      </c>
      <c r="L152" s="2">
        <v>5.3</v>
      </c>
      <c r="M152" s="2">
        <v>9.07</v>
      </c>
    </row>
    <row r="153" spans="1:14" ht="12.75">
      <c r="A153" s="5">
        <v>36677</v>
      </c>
      <c r="B153" s="2">
        <v>3444.89</v>
      </c>
      <c r="C153" s="7">
        <f t="shared" si="29"/>
        <v>11412.799999999988</v>
      </c>
      <c r="D153" s="1">
        <v>36647</v>
      </c>
      <c r="E153" s="2">
        <f>C153/((A153-A152)*24)</f>
        <v>15.339784946236543</v>
      </c>
      <c r="F153" s="8">
        <f t="shared" si="28"/>
        <v>7</v>
      </c>
      <c r="G153" s="8">
        <f aca="true" t="shared" si="31" ref="G153:G173">PRODUCT(B153+20000,40)</f>
        <v>937795.6</v>
      </c>
      <c r="L153" s="2">
        <v>6.4</v>
      </c>
      <c r="M153" s="2">
        <v>15.34</v>
      </c>
      <c r="N153" t="s">
        <v>59</v>
      </c>
    </row>
    <row r="154" spans="1:14" ht="12.75">
      <c r="A154" s="5">
        <v>36707</v>
      </c>
      <c r="B154" s="2">
        <v>3634.13</v>
      </c>
      <c r="C154" s="7">
        <f t="shared" si="29"/>
        <v>7569.6000000000095</v>
      </c>
      <c r="D154" s="1">
        <v>36678</v>
      </c>
      <c r="E154" s="2">
        <f t="shared" si="26"/>
        <v>10.513333333333346</v>
      </c>
      <c r="F154" s="8">
        <f t="shared" si="28"/>
        <v>78</v>
      </c>
      <c r="G154" s="8">
        <f t="shared" si="31"/>
        <v>945365.2000000001</v>
      </c>
      <c r="L154" s="2">
        <v>5.67</v>
      </c>
      <c r="M154" s="2">
        <v>10.51</v>
      </c>
      <c r="N154" s="2">
        <f>AVERAGE(L97:L172)</f>
        <v>5.875526315789474</v>
      </c>
    </row>
    <row r="155" spans="1:13" ht="12.75">
      <c r="A155" s="5">
        <v>36738</v>
      </c>
      <c r="B155" s="2">
        <v>3849.55</v>
      </c>
      <c r="C155" s="7">
        <f t="shared" si="29"/>
        <v>8616.800000000003</v>
      </c>
      <c r="D155" s="1">
        <v>36708</v>
      </c>
      <c r="E155" s="2">
        <f t="shared" si="26"/>
        <v>11.58172043010753</v>
      </c>
      <c r="F155" s="8">
        <f t="shared" si="28"/>
        <v>58</v>
      </c>
      <c r="G155" s="8">
        <f t="shared" si="31"/>
        <v>953982</v>
      </c>
      <c r="L155" s="2">
        <v>5.67</v>
      </c>
      <c r="M155" s="2">
        <v>11.59</v>
      </c>
    </row>
    <row r="156" spans="1:13" ht="12.75">
      <c r="A156" s="5">
        <v>36769</v>
      </c>
      <c r="B156">
        <v>3967.32</v>
      </c>
      <c r="C156" s="7">
        <f t="shared" si="29"/>
        <v>4710.799999999999</v>
      </c>
      <c r="D156" s="1">
        <v>36739</v>
      </c>
      <c r="E156" s="2">
        <f t="shared" si="26"/>
        <v>6.331720430107526</v>
      </c>
      <c r="F156" s="8">
        <f t="shared" si="28"/>
        <v>134</v>
      </c>
      <c r="G156" s="8">
        <f t="shared" si="31"/>
        <v>958692.8</v>
      </c>
      <c r="L156" s="2">
        <v>4.69</v>
      </c>
      <c r="M156" s="2">
        <v>6.33</v>
      </c>
    </row>
    <row r="157" spans="1:13" ht="12.75">
      <c r="A157" s="5">
        <v>36799</v>
      </c>
      <c r="B157">
        <v>4238.56</v>
      </c>
      <c r="C157" s="7">
        <f t="shared" si="29"/>
        <v>10849.60000000001</v>
      </c>
      <c r="D157" s="1">
        <v>36770</v>
      </c>
      <c r="E157" s="2">
        <f t="shared" si="26"/>
        <v>15.068888888888901</v>
      </c>
      <c r="F157" s="8">
        <f t="shared" si="28"/>
        <v>12</v>
      </c>
      <c r="G157" s="8">
        <f t="shared" si="31"/>
        <v>969542.4</v>
      </c>
      <c r="L157" s="2">
        <v>6.57</v>
      </c>
      <c r="M157" s="2">
        <v>15.07</v>
      </c>
    </row>
    <row r="158" spans="1:13" ht="12.75">
      <c r="A158" s="5">
        <v>36830</v>
      </c>
      <c r="B158">
        <v>4419.45</v>
      </c>
      <c r="C158" s="7">
        <f t="shared" si="29"/>
        <v>7235.599999999977</v>
      </c>
      <c r="D158" s="1">
        <v>36800</v>
      </c>
      <c r="E158" s="2">
        <f t="shared" si="26"/>
        <v>9.72526881720427</v>
      </c>
      <c r="F158" s="8">
        <f t="shared" si="28"/>
        <v>94</v>
      </c>
      <c r="G158" s="8">
        <f t="shared" si="31"/>
        <v>976778</v>
      </c>
      <c r="L158" s="2">
        <v>5.62</v>
      </c>
      <c r="M158" s="2">
        <v>9.73</v>
      </c>
    </row>
    <row r="159" spans="1:13" ht="12.75">
      <c r="A159" s="5">
        <v>36860</v>
      </c>
      <c r="B159">
        <v>4617.31</v>
      </c>
      <c r="C159" s="7">
        <f t="shared" si="29"/>
        <v>7914.400000000023</v>
      </c>
      <c r="D159" s="1">
        <v>36831</v>
      </c>
      <c r="E159" s="2">
        <f t="shared" si="26"/>
        <v>10.992222222222255</v>
      </c>
      <c r="F159" s="8">
        <f t="shared" si="28"/>
        <v>69</v>
      </c>
      <c r="G159" s="8">
        <f t="shared" si="31"/>
        <v>984692.4</v>
      </c>
      <c r="L159" s="2">
        <v>5.69</v>
      </c>
      <c r="M159" s="2">
        <v>10.99</v>
      </c>
    </row>
    <row r="160" spans="1:13" ht="12.75">
      <c r="A160" s="5">
        <v>36891</v>
      </c>
      <c r="B160">
        <v>4835.72</v>
      </c>
      <c r="C160" s="7">
        <f t="shared" si="29"/>
        <v>8736.399999999994</v>
      </c>
      <c r="D160" s="1">
        <v>36861</v>
      </c>
      <c r="E160" s="2">
        <f t="shared" si="26"/>
        <v>11.742473118279563</v>
      </c>
      <c r="F160" s="8">
        <f t="shared" si="28"/>
        <v>53</v>
      </c>
      <c r="G160" s="8">
        <f t="shared" si="31"/>
        <v>993428.8</v>
      </c>
      <c r="L160" s="2">
        <v>5.99</v>
      </c>
      <c r="M160" s="2">
        <v>11.85</v>
      </c>
    </row>
    <row r="161" spans="1:13" ht="12.75">
      <c r="A161" s="5">
        <v>36922</v>
      </c>
      <c r="B161">
        <v>5082.79</v>
      </c>
      <c r="C161" s="7">
        <f t="shared" si="29"/>
        <v>9882.799999999988</v>
      </c>
      <c r="D161" s="1">
        <v>36892</v>
      </c>
      <c r="E161" s="2">
        <f t="shared" si="26"/>
        <v>13.283333333333317</v>
      </c>
      <c r="F161" s="8">
        <f t="shared" si="28"/>
        <v>34</v>
      </c>
      <c r="G161" s="8">
        <f t="shared" si="31"/>
        <v>1003311.6000000001</v>
      </c>
      <c r="L161" s="2">
        <v>6.17</v>
      </c>
      <c r="M161" s="2">
        <v>13.28</v>
      </c>
    </row>
    <row r="162" spans="1:13" ht="12.75">
      <c r="A162" s="5">
        <v>36950</v>
      </c>
      <c r="B162">
        <v>5278.51</v>
      </c>
      <c r="C162" s="7">
        <f aca="true" t="shared" si="32" ref="C162:C186">PRODUCT((B162-B161),40)</f>
        <v>7828.80000000001</v>
      </c>
      <c r="D162" s="1">
        <v>36923</v>
      </c>
      <c r="E162" s="2">
        <f aca="true" t="shared" si="33" ref="E162:E195">C162/((A162-A161)*24)</f>
        <v>11.650000000000015</v>
      </c>
      <c r="F162" s="8">
        <f t="shared" si="28"/>
        <v>55</v>
      </c>
      <c r="G162" s="8">
        <f t="shared" si="31"/>
        <v>1011140.4000000001</v>
      </c>
      <c r="L162" s="2">
        <v>5.98</v>
      </c>
      <c r="M162" s="2">
        <v>11.65</v>
      </c>
    </row>
    <row r="163" spans="1:13" ht="12.75">
      <c r="A163" s="5">
        <v>36981</v>
      </c>
      <c r="B163" s="2">
        <v>5503.1</v>
      </c>
      <c r="C163" s="7">
        <f t="shared" si="32"/>
        <v>8983.600000000006</v>
      </c>
      <c r="D163" s="1">
        <v>36951</v>
      </c>
      <c r="E163" s="2">
        <f t="shared" si="33"/>
        <v>12.074731182795707</v>
      </c>
      <c r="F163" s="8">
        <f t="shared" si="28"/>
        <v>50</v>
      </c>
      <c r="G163" s="8">
        <f t="shared" si="31"/>
        <v>1020124</v>
      </c>
      <c r="L163" s="2">
        <v>5.96</v>
      </c>
      <c r="M163" s="2">
        <v>12.07</v>
      </c>
    </row>
    <row r="164" spans="1:13" ht="12.75">
      <c r="A164" s="5">
        <v>37011</v>
      </c>
      <c r="B164" s="2">
        <v>5727</v>
      </c>
      <c r="C164" s="7">
        <f t="shared" si="32"/>
        <v>8955.999999999985</v>
      </c>
      <c r="D164" s="1">
        <v>36982</v>
      </c>
      <c r="E164" s="2">
        <f t="shared" si="33"/>
        <v>12.438888888888869</v>
      </c>
      <c r="F164" s="8">
        <f t="shared" si="28"/>
        <v>48</v>
      </c>
      <c r="G164" s="8">
        <f t="shared" si="31"/>
        <v>1029080</v>
      </c>
      <c r="L164" s="2">
        <v>6.14</v>
      </c>
      <c r="M164" s="2">
        <v>12.44</v>
      </c>
    </row>
    <row r="165" spans="1:13" ht="12.75">
      <c r="A165" s="5">
        <v>37042</v>
      </c>
      <c r="B165" s="2">
        <v>5823.8</v>
      </c>
      <c r="C165" s="7">
        <f t="shared" si="32"/>
        <v>3872.0000000000073</v>
      </c>
      <c r="D165" s="1">
        <v>37012</v>
      </c>
      <c r="E165" s="2">
        <f t="shared" si="33"/>
        <v>5.204301075268827</v>
      </c>
      <c r="F165" s="8">
        <f t="shared" si="28"/>
        <v>145</v>
      </c>
      <c r="G165" s="8">
        <f t="shared" si="31"/>
        <v>1032952</v>
      </c>
      <c r="L165" s="2">
        <v>4.33</v>
      </c>
      <c r="M165" s="2">
        <v>5.2</v>
      </c>
    </row>
    <row r="166" spans="1:13" ht="12.75">
      <c r="A166" s="5">
        <v>37072</v>
      </c>
      <c r="B166" s="2">
        <v>5981.81</v>
      </c>
      <c r="C166" s="7">
        <f t="shared" si="32"/>
        <v>6320.400000000009</v>
      </c>
      <c r="D166" s="1">
        <v>37043</v>
      </c>
      <c r="E166" s="2">
        <f t="shared" si="33"/>
        <v>8.778333333333345</v>
      </c>
      <c r="F166" s="8">
        <f t="shared" si="28"/>
        <v>113</v>
      </c>
      <c r="G166" s="8">
        <f t="shared" si="31"/>
        <v>1039272.4</v>
      </c>
      <c r="L166" s="2">
        <v>5.24</v>
      </c>
      <c r="M166" s="2">
        <v>8.78</v>
      </c>
    </row>
    <row r="167" spans="1:13" ht="12.75">
      <c r="A167" s="5">
        <v>37103</v>
      </c>
      <c r="B167" s="2">
        <v>6113.3</v>
      </c>
      <c r="C167" s="7">
        <f t="shared" si="32"/>
        <v>5259.599999999991</v>
      </c>
      <c r="D167" s="1">
        <v>37073</v>
      </c>
      <c r="E167" s="2">
        <f t="shared" si="33"/>
        <v>7.069354838709666</v>
      </c>
      <c r="F167" s="8">
        <f t="shared" si="28"/>
        <v>130</v>
      </c>
      <c r="G167" s="8">
        <f t="shared" si="31"/>
        <v>1044532</v>
      </c>
      <c r="L167" s="2">
        <v>4.95</v>
      </c>
      <c r="M167" s="2">
        <v>7.07</v>
      </c>
    </row>
    <row r="168" spans="1:13" ht="12.75">
      <c r="A168" s="5">
        <v>37134</v>
      </c>
      <c r="B168" s="2">
        <v>6326.05</v>
      </c>
      <c r="C168" s="7">
        <f t="shared" si="32"/>
        <v>8510</v>
      </c>
      <c r="D168" s="1">
        <v>37104</v>
      </c>
      <c r="E168" s="2">
        <f t="shared" si="33"/>
        <v>11.438172043010752</v>
      </c>
      <c r="F168" s="8">
        <f t="shared" si="28"/>
        <v>62</v>
      </c>
      <c r="G168" s="8">
        <f t="shared" si="31"/>
        <v>1053042</v>
      </c>
      <c r="L168" s="2">
        <v>6.26</v>
      </c>
      <c r="M168" s="2">
        <v>11.44</v>
      </c>
    </row>
    <row r="169" spans="1:13" ht="12.75">
      <c r="A169" s="5">
        <v>37164</v>
      </c>
      <c r="B169" s="2">
        <v>6467.86</v>
      </c>
      <c r="C169" s="7">
        <f t="shared" si="32"/>
        <v>5672.39999999998</v>
      </c>
      <c r="D169" s="1">
        <v>37135</v>
      </c>
      <c r="E169" s="2">
        <f t="shared" si="33"/>
        <v>7.878333333333305</v>
      </c>
      <c r="F169" s="8">
        <f t="shared" si="28"/>
        <v>125</v>
      </c>
      <c r="G169" s="8">
        <f t="shared" si="31"/>
        <v>1058714.4</v>
      </c>
      <c r="L169" s="2">
        <v>5.17</v>
      </c>
      <c r="M169" s="2">
        <v>7.88</v>
      </c>
    </row>
    <row r="170" spans="1:13" ht="12.75">
      <c r="A170" s="5">
        <v>37195</v>
      </c>
      <c r="B170" s="2">
        <v>6659.29</v>
      </c>
      <c r="C170" s="7">
        <f t="shared" si="32"/>
        <v>7657.200000000012</v>
      </c>
      <c r="D170" s="1">
        <v>37165</v>
      </c>
      <c r="E170" s="2">
        <f t="shared" si="33"/>
        <v>10.291935483870983</v>
      </c>
      <c r="F170" s="8">
        <f t="shared" si="28"/>
        <v>83</v>
      </c>
      <c r="G170" s="8">
        <f t="shared" si="31"/>
        <v>1066371.6</v>
      </c>
      <c r="L170" s="2">
        <v>5.81</v>
      </c>
      <c r="M170" s="2">
        <v>10.29</v>
      </c>
    </row>
    <row r="171" spans="1:13" ht="12.75">
      <c r="A171" s="5">
        <v>37225</v>
      </c>
      <c r="B171" s="2">
        <v>6893.53</v>
      </c>
      <c r="C171" s="7">
        <f t="shared" si="32"/>
        <v>9369.599999999991</v>
      </c>
      <c r="D171" s="1">
        <v>37196</v>
      </c>
      <c r="E171" s="2">
        <f t="shared" si="33"/>
        <v>13.013333333333321</v>
      </c>
      <c r="F171" s="8">
        <f t="shared" si="28"/>
        <v>40</v>
      </c>
      <c r="G171" s="8">
        <f t="shared" si="31"/>
        <v>1075741.2</v>
      </c>
      <c r="L171" s="2">
        <v>6.06</v>
      </c>
      <c r="M171" s="2">
        <v>13.01</v>
      </c>
    </row>
    <row r="172" spans="1:13" ht="12.75">
      <c r="A172" s="5">
        <v>37256</v>
      </c>
      <c r="B172" s="2">
        <v>7132.35</v>
      </c>
      <c r="C172" s="7">
        <f t="shared" si="32"/>
        <v>9552.800000000025</v>
      </c>
      <c r="D172" s="1">
        <v>37226</v>
      </c>
      <c r="E172" s="2">
        <f t="shared" si="33"/>
        <v>12.839784946236593</v>
      </c>
      <c r="F172" s="8">
        <f t="shared" si="28"/>
        <v>43</v>
      </c>
      <c r="G172" s="8">
        <f t="shared" si="31"/>
        <v>1085294</v>
      </c>
      <c r="L172" s="2">
        <v>6.1</v>
      </c>
      <c r="M172" s="2">
        <v>12.84</v>
      </c>
    </row>
    <row r="173" spans="1:13" ht="12.75">
      <c r="A173" s="5">
        <v>37287</v>
      </c>
      <c r="B173">
        <v>7373.51</v>
      </c>
      <c r="C173" s="7">
        <f t="shared" si="32"/>
        <v>9646.399999999994</v>
      </c>
      <c r="D173" s="1">
        <v>37257</v>
      </c>
      <c r="E173" s="2">
        <f t="shared" si="33"/>
        <v>12.965591397849455</v>
      </c>
      <c r="F173" s="8">
        <f t="shared" si="28"/>
        <v>42</v>
      </c>
      <c r="G173" s="8">
        <f t="shared" si="31"/>
        <v>1094940.4000000001</v>
      </c>
      <c r="L173" s="2">
        <v>6.4</v>
      </c>
      <c r="M173" s="2">
        <v>12.97</v>
      </c>
    </row>
    <row r="174" spans="1:13" ht="12.75">
      <c r="A174" s="5">
        <v>37315</v>
      </c>
      <c r="B174">
        <v>7614.38</v>
      </c>
      <c r="C174" s="7">
        <f t="shared" si="32"/>
        <v>9634.799999999996</v>
      </c>
      <c r="D174" s="1">
        <v>37288</v>
      </c>
      <c r="E174" s="2">
        <f t="shared" si="33"/>
        <v>14.337499999999993</v>
      </c>
      <c r="F174" s="8">
        <f t="shared" si="28"/>
        <v>22</v>
      </c>
      <c r="G174" s="8">
        <f aca="true" t="shared" si="34" ref="G174:G186">PRODUCT(B174+20000,40)</f>
        <v>1104575.2</v>
      </c>
      <c r="L174" s="2">
        <v>6.5</v>
      </c>
      <c r="M174" s="2">
        <v>14.34</v>
      </c>
    </row>
    <row r="175" spans="1:13" ht="12.75">
      <c r="A175" s="5">
        <v>37346</v>
      </c>
      <c r="B175" s="2">
        <v>7768.49</v>
      </c>
      <c r="C175" s="7">
        <f t="shared" si="32"/>
        <v>6164.399999999987</v>
      </c>
      <c r="D175" s="1">
        <v>37316</v>
      </c>
      <c r="E175" s="2">
        <f t="shared" si="33"/>
        <v>8.285483870967724</v>
      </c>
      <c r="F175" s="8">
        <f t="shared" si="28"/>
        <v>118</v>
      </c>
      <c r="G175" s="8">
        <f t="shared" si="34"/>
        <v>1110739.5999999999</v>
      </c>
      <c r="L175" s="2">
        <v>6.06</v>
      </c>
      <c r="M175" s="2">
        <v>8.29</v>
      </c>
    </row>
    <row r="176" spans="1:13" ht="12.75">
      <c r="A176" s="5">
        <v>37376</v>
      </c>
      <c r="B176" s="2">
        <v>7852.55</v>
      </c>
      <c r="C176" s="7">
        <f t="shared" si="32"/>
        <v>3362.400000000016</v>
      </c>
      <c r="D176" s="1">
        <v>37347</v>
      </c>
      <c r="E176" s="2">
        <f t="shared" si="33"/>
        <v>4.670000000000022</v>
      </c>
      <c r="F176" s="8">
        <f t="shared" si="28"/>
        <v>146</v>
      </c>
      <c r="G176" s="8">
        <f t="shared" si="34"/>
        <v>1114102</v>
      </c>
      <c r="L176" s="2">
        <v>4.72</v>
      </c>
      <c r="M176" s="2">
        <v>4.67</v>
      </c>
    </row>
    <row r="177" spans="1:13" ht="12.75">
      <c r="A177" s="5">
        <v>37407</v>
      </c>
      <c r="B177" s="2">
        <v>7969.3</v>
      </c>
      <c r="C177" s="7">
        <f t="shared" si="32"/>
        <v>4670</v>
      </c>
      <c r="D177" s="1">
        <v>37377</v>
      </c>
      <c r="E177" s="2">
        <f t="shared" si="33"/>
        <v>6.276881720430108</v>
      </c>
      <c r="F177" s="8">
        <f t="shared" si="28"/>
        <v>136</v>
      </c>
      <c r="G177" s="8">
        <f t="shared" si="34"/>
        <v>1118772</v>
      </c>
      <c r="L177" s="2">
        <v>4.78</v>
      </c>
      <c r="M177" s="2">
        <v>6.28</v>
      </c>
    </row>
    <row r="178" spans="1:13" ht="12.75">
      <c r="A178" s="5">
        <v>37437</v>
      </c>
      <c r="B178" s="2">
        <v>8224.6</v>
      </c>
      <c r="C178" s="7">
        <f t="shared" si="32"/>
        <v>10212.000000000007</v>
      </c>
      <c r="D178" s="1">
        <v>37408</v>
      </c>
      <c r="E178" s="2">
        <f t="shared" si="33"/>
        <v>14.183333333333344</v>
      </c>
      <c r="F178" s="8">
        <f t="shared" si="28"/>
        <v>26</v>
      </c>
      <c r="G178" s="8">
        <f t="shared" si="34"/>
        <v>1128984</v>
      </c>
      <c r="L178" s="2">
        <v>6.47</v>
      </c>
      <c r="M178" s="2">
        <v>14.18</v>
      </c>
    </row>
    <row r="179" spans="1:13" ht="12.75">
      <c r="A179" s="5">
        <v>37468</v>
      </c>
      <c r="B179" s="2">
        <v>8437.25</v>
      </c>
      <c r="C179" s="7">
        <f t="shared" si="32"/>
        <v>8505.999999999985</v>
      </c>
      <c r="D179" s="1">
        <v>37438</v>
      </c>
      <c r="E179" s="2">
        <f t="shared" si="33"/>
        <v>11.432795698924712</v>
      </c>
      <c r="F179" s="8">
        <f t="shared" si="28"/>
        <v>63</v>
      </c>
      <c r="G179" s="8">
        <f t="shared" si="34"/>
        <v>1137490</v>
      </c>
      <c r="L179" s="2">
        <v>5.99</v>
      </c>
      <c r="M179" s="2">
        <v>11.43</v>
      </c>
    </row>
    <row r="180" spans="1:13" ht="12.75">
      <c r="A180" s="5">
        <v>37499</v>
      </c>
      <c r="B180" s="2">
        <v>8600.99</v>
      </c>
      <c r="C180" s="7">
        <f t="shared" si="32"/>
        <v>6549.599999999991</v>
      </c>
      <c r="D180" s="1">
        <v>37469</v>
      </c>
      <c r="E180" s="2">
        <f t="shared" si="33"/>
        <v>8.803225806451602</v>
      </c>
      <c r="F180" s="8">
        <f t="shared" si="28"/>
        <v>112</v>
      </c>
      <c r="G180" s="8">
        <f t="shared" si="34"/>
        <v>1144039.5999999999</v>
      </c>
      <c r="L180" s="2">
        <v>5.26</v>
      </c>
      <c r="M180" s="2">
        <v>8.8</v>
      </c>
    </row>
    <row r="181" spans="1:13" ht="12.75">
      <c r="A181" s="5">
        <v>37529</v>
      </c>
      <c r="B181" s="2">
        <v>8865.14</v>
      </c>
      <c r="C181" s="7">
        <f t="shared" si="32"/>
        <v>10565.999999999985</v>
      </c>
      <c r="D181" s="1">
        <v>37500</v>
      </c>
      <c r="E181" s="2">
        <f t="shared" si="33"/>
        <v>14.67499999999998</v>
      </c>
      <c r="F181" s="8">
        <f t="shared" si="28"/>
        <v>17</v>
      </c>
      <c r="G181" s="8">
        <f t="shared" si="34"/>
        <v>1154605.6</v>
      </c>
      <c r="L181" s="2">
        <v>6.43</v>
      </c>
      <c r="M181" s="2">
        <v>14.67</v>
      </c>
    </row>
    <row r="182" spans="1:13" ht="12.75">
      <c r="A182" s="5">
        <v>37560</v>
      </c>
      <c r="B182" s="2">
        <v>9083.33</v>
      </c>
      <c r="C182" s="7">
        <f t="shared" si="32"/>
        <v>8727.60000000002</v>
      </c>
      <c r="D182" s="1">
        <v>37530</v>
      </c>
      <c r="E182" s="2">
        <f t="shared" si="33"/>
        <v>11.73064516129035</v>
      </c>
      <c r="F182" s="8">
        <f t="shared" si="28"/>
        <v>54</v>
      </c>
      <c r="G182" s="8">
        <f t="shared" si="34"/>
        <v>1163333.2000000002</v>
      </c>
      <c r="L182" s="2">
        <v>6.14</v>
      </c>
      <c r="M182" s="2">
        <v>11.73</v>
      </c>
    </row>
    <row r="183" spans="1:13" ht="12.75">
      <c r="A183" s="5">
        <v>37590</v>
      </c>
      <c r="B183" s="2">
        <v>9219.26</v>
      </c>
      <c r="C183" s="7">
        <f t="shared" si="32"/>
        <v>5437.200000000012</v>
      </c>
      <c r="D183" s="1">
        <v>37561</v>
      </c>
      <c r="E183" s="2">
        <f t="shared" si="33"/>
        <v>7.551666666666683</v>
      </c>
      <c r="F183" s="8">
        <f t="shared" si="28"/>
        <v>126</v>
      </c>
      <c r="G183" s="8">
        <f t="shared" si="34"/>
        <v>1168770.4000000001</v>
      </c>
      <c r="L183" s="2">
        <v>5.77</v>
      </c>
      <c r="M183" s="2">
        <v>7.55</v>
      </c>
    </row>
    <row r="184" spans="1:13" ht="12.75">
      <c r="A184" s="5">
        <v>37621</v>
      </c>
      <c r="B184" s="2">
        <v>9491.94</v>
      </c>
      <c r="C184" s="7">
        <f t="shared" si="32"/>
        <v>10907.200000000012</v>
      </c>
      <c r="D184" s="1">
        <v>37591</v>
      </c>
      <c r="E184" s="2">
        <f t="shared" si="33"/>
        <v>14.660215053763457</v>
      </c>
      <c r="F184" s="8">
        <f t="shared" si="28"/>
        <v>19</v>
      </c>
      <c r="G184" s="8">
        <f t="shared" si="34"/>
        <v>1179677.6</v>
      </c>
      <c r="L184" s="2">
        <v>6.45</v>
      </c>
      <c r="M184" s="2">
        <v>14.66</v>
      </c>
    </row>
    <row r="185" spans="1:13" ht="12.75">
      <c r="A185" s="5">
        <v>37652</v>
      </c>
      <c r="B185" s="2">
        <v>9741</v>
      </c>
      <c r="C185" s="7">
        <f t="shared" si="32"/>
        <v>9962.39999999998</v>
      </c>
      <c r="D185" s="1">
        <v>37622</v>
      </c>
      <c r="E185" s="2">
        <f t="shared" si="33"/>
        <v>13.390322580645133</v>
      </c>
      <c r="F185" s="8">
        <f t="shared" si="28"/>
        <v>32</v>
      </c>
      <c r="G185" s="8">
        <f t="shared" si="34"/>
        <v>1189640</v>
      </c>
      <c r="L185" s="2">
        <v>6.24</v>
      </c>
      <c r="M185" s="2">
        <v>13.39</v>
      </c>
    </row>
    <row r="186" spans="1:13" ht="12.75">
      <c r="A186" s="5">
        <v>37680</v>
      </c>
      <c r="B186" s="2">
        <v>9901.45</v>
      </c>
      <c r="C186" s="7">
        <f t="shared" si="32"/>
        <v>6418.000000000029</v>
      </c>
      <c r="D186" s="1">
        <v>37653</v>
      </c>
      <c r="E186" s="2">
        <f t="shared" si="33"/>
        <v>9.550595238095282</v>
      </c>
      <c r="F186" s="8">
        <f t="shared" si="28"/>
        <v>96</v>
      </c>
      <c r="G186" s="8">
        <f t="shared" si="34"/>
        <v>1196058</v>
      </c>
      <c r="L186" s="2">
        <v>5.8</v>
      </c>
      <c r="M186" s="2">
        <v>9.55</v>
      </c>
    </row>
    <row r="187" spans="1:13" ht="12.75">
      <c r="A187" s="5">
        <v>37711</v>
      </c>
      <c r="B187" s="17">
        <v>206.33</v>
      </c>
      <c r="C187" s="7">
        <f>PRODUCT((B187-B186+10000),40)</f>
        <v>12195.199999999968</v>
      </c>
      <c r="D187" s="1">
        <v>37681</v>
      </c>
      <c r="E187" s="2">
        <f t="shared" si="33"/>
        <v>16.391397849462322</v>
      </c>
      <c r="F187" s="8">
        <f t="shared" si="28"/>
        <v>4</v>
      </c>
      <c r="G187" s="8">
        <f>PRODUCT(B187+30000,40)</f>
        <v>1208253.2000000002</v>
      </c>
      <c r="L187" s="2">
        <v>6.73</v>
      </c>
      <c r="M187" s="2">
        <v>16.39</v>
      </c>
    </row>
    <row r="188" spans="1:13" ht="12.75">
      <c r="A188" s="5">
        <v>37741</v>
      </c>
      <c r="B188" s="17">
        <v>409.63</v>
      </c>
      <c r="C188" s="7">
        <f>PRODUCT((B188-B187),40)</f>
        <v>8131.999999999999</v>
      </c>
      <c r="D188" s="1">
        <v>37712</v>
      </c>
      <c r="E188" s="2">
        <f t="shared" si="33"/>
        <v>11.294444444444443</v>
      </c>
      <c r="F188" s="8">
        <f t="shared" si="28"/>
        <v>65</v>
      </c>
      <c r="G188" s="8">
        <f>PRODUCT(B188+30000,40)</f>
        <v>1216385.2</v>
      </c>
      <c r="L188" s="2">
        <v>5.71</v>
      </c>
      <c r="M188" s="2">
        <v>11.29</v>
      </c>
    </row>
    <row r="189" spans="1:13" ht="12.75">
      <c r="A189" s="5">
        <v>37772</v>
      </c>
      <c r="B189" s="17">
        <v>445.58</v>
      </c>
      <c r="C189" s="7">
        <f>PRODUCT((B189-B188),40)</f>
        <v>1437.9999999999995</v>
      </c>
      <c r="D189" s="1">
        <v>37742</v>
      </c>
      <c r="E189" s="2">
        <f t="shared" si="33"/>
        <v>1.9327956989247306</v>
      </c>
      <c r="F189" s="8">
        <f t="shared" si="28"/>
        <v>171</v>
      </c>
      <c r="G189" s="8">
        <f>PRODUCT(B189+30000,40)</f>
        <v>1217823.2000000002</v>
      </c>
      <c r="L189" s="2">
        <v>4.2</v>
      </c>
      <c r="M189" s="2">
        <v>1.93</v>
      </c>
    </row>
    <row r="190" spans="1:7" ht="12.75">
      <c r="A190" s="5">
        <v>37802</v>
      </c>
      <c r="B190" s="17">
        <v>445.58</v>
      </c>
      <c r="C190" s="7">
        <f>PRODUCT((B190-B189),40)</f>
        <v>0</v>
      </c>
      <c r="D190" s="1">
        <v>37773</v>
      </c>
      <c r="E190" s="2">
        <f t="shared" si="33"/>
        <v>0</v>
      </c>
      <c r="F190" s="8">
        <f t="shared" si="28"/>
        <v>182</v>
      </c>
      <c r="G190" s="8">
        <f aca="true" t="shared" si="35" ref="G190:G195">PRODUCT(B190+30000,40)</f>
        <v>1217823.2000000002</v>
      </c>
    </row>
    <row r="191" spans="1:7" ht="12.75">
      <c r="A191" s="5">
        <v>37833</v>
      </c>
      <c r="B191" s="17">
        <v>445.58</v>
      </c>
      <c r="C191" s="7">
        <f>PRODUCT((B191-B190),40)</f>
        <v>0</v>
      </c>
      <c r="D191" s="1">
        <v>37803</v>
      </c>
      <c r="E191" s="2">
        <f t="shared" si="33"/>
        <v>0</v>
      </c>
      <c r="F191" s="8">
        <f t="shared" si="28"/>
        <v>182</v>
      </c>
      <c r="G191" s="8">
        <f t="shared" si="35"/>
        <v>1217823.2000000002</v>
      </c>
    </row>
    <row r="192" spans="1:7" ht="12.75">
      <c r="A192" s="5">
        <v>37864</v>
      </c>
      <c r="B192" s="17">
        <v>445.58</v>
      </c>
      <c r="C192" s="7">
        <f>PRODUCT((B192-B191),40)</f>
        <v>0</v>
      </c>
      <c r="D192" s="1">
        <v>37834</v>
      </c>
      <c r="E192" s="2">
        <f t="shared" si="33"/>
        <v>0</v>
      </c>
      <c r="F192" s="8">
        <f t="shared" si="28"/>
        <v>182</v>
      </c>
      <c r="G192" s="8">
        <f t="shared" si="35"/>
        <v>1217823.2000000002</v>
      </c>
    </row>
    <row r="193" spans="1:7" ht="12.75">
      <c r="A193" s="5">
        <v>37894</v>
      </c>
      <c r="B193" s="17">
        <v>445.58</v>
      </c>
      <c r="C193" s="7">
        <f>PRODUCT((B193-B192),40)</f>
        <v>0</v>
      </c>
      <c r="D193" s="1">
        <v>37865</v>
      </c>
      <c r="E193" s="2">
        <f t="shared" si="33"/>
        <v>0</v>
      </c>
      <c r="F193" s="8">
        <f t="shared" si="28"/>
        <v>182</v>
      </c>
      <c r="G193" s="8">
        <f t="shared" si="35"/>
        <v>1217823.2000000002</v>
      </c>
    </row>
    <row r="194" spans="1:7" ht="12.75">
      <c r="A194" s="5">
        <v>37925</v>
      </c>
      <c r="B194" s="17">
        <v>445.58</v>
      </c>
      <c r="C194" s="7">
        <f>PRODUCT((B194-B193),40)</f>
        <v>0</v>
      </c>
      <c r="D194" s="1">
        <v>37895</v>
      </c>
      <c r="E194" s="2">
        <f t="shared" si="33"/>
        <v>0</v>
      </c>
      <c r="F194" s="8">
        <f t="shared" si="28"/>
        <v>182</v>
      </c>
      <c r="G194" s="8">
        <f t="shared" si="35"/>
        <v>1217823.2000000002</v>
      </c>
    </row>
    <row r="195" spans="1:7" ht="12.75">
      <c r="A195" s="5">
        <v>37955</v>
      </c>
      <c r="B195" s="17">
        <v>445.58</v>
      </c>
      <c r="C195" s="7">
        <f>PRODUCT((B195-B194),40)</f>
        <v>0</v>
      </c>
      <c r="D195" s="1">
        <v>37926</v>
      </c>
      <c r="E195" s="2">
        <f t="shared" si="33"/>
        <v>0</v>
      </c>
      <c r="F195" s="8">
        <f t="shared" si="28"/>
        <v>182</v>
      </c>
      <c r="G195" s="8">
        <f t="shared" si="35"/>
        <v>1217823.2000000002</v>
      </c>
    </row>
    <row r="196" spans="1:4" ht="12.75">
      <c r="A196" s="5">
        <v>37986</v>
      </c>
      <c r="B196" s="17"/>
      <c r="D196" s="1">
        <v>37956</v>
      </c>
    </row>
    <row r="197" ht="12.75">
      <c r="A197" s="5" t="s">
        <v>73</v>
      </c>
    </row>
  </sheetData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6" sqref="B6"/>
    </sheetView>
  </sheetViews>
  <sheetFormatPr defaultColWidth="9.140625" defaultRowHeight="12.75"/>
  <cols>
    <col min="1" max="1" width="20.140625" style="0" customWidth="1"/>
    <col min="2" max="2" width="23.421875" style="0" customWidth="1"/>
  </cols>
  <sheetData>
    <row r="1" spans="1:2" ht="12.75">
      <c r="A1" s="3" t="s">
        <v>60</v>
      </c>
      <c r="B1" s="3" t="s">
        <v>61</v>
      </c>
    </row>
    <row r="3" spans="1:2" ht="12.75">
      <c r="A3" s="10" t="s">
        <v>62</v>
      </c>
      <c r="B3" s="10" t="s">
        <v>63</v>
      </c>
    </row>
    <row r="4" spans="1:2" ht="12.75">
      <c r="A4" t="s">
        <v>64</v>
      </c>
      <c r="B4" t="s">
        <v>65</v>
      </c>
    </row>
    <row r="5" spans="1:3" ht="12.75">
      <c r="A5" t="s">
        <v>66</v>
      </c>
      <c r="B5" t="s">
        <v>67</v>
      </c>
      <c r="C5" t="s">
        <v>68</v>
      </c>
    </row>
    <row r="6" spans="1:3" ht="12.75">
      <c r="A6" s="2">
        <f>AVERAGE('Meter Log'!E3:E85)</f>
        <v>7.019790306600882</v>
      </c>
      <c r="B6" s="2">
        <f>AVERAGE('Meter Log'!E88:E196)</f>
        <v>10.096606936742557</v>
      </c>
      <c r="C6" s="14">
        <f>(B6-A6)/A6</f>
        <v>0.4383060598332216</v>
      </c>
    </row>
    <row r="8" ht="12.75">
      <c r="A8" t="s">
        <v>69</v>
      </c>
    </row>
    <row r="9" ht="12.75">
      <c r="A9" t="s">
        <v>70</v>
      </c>
    </row>
    <row r="10" ht="12.75">
      <c r="A10" t="s">
        <v>71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Breamlea Performance</dc:title>
  <dc:subject/>
  <dc:creator>Michael George Gunter</dc:creator>
  <cp:keywords/>
  <dc:description/>
  <cp:lastModifiedBy>Gunter Family</cp:lastModifiedBy>
  <cp:lastPrinted>2001-06-25T10:04:16Z</cp:lastPrinted>
  <dcterms:created xsi:type="dcterms:W3CDTF">2001-01-17T08:46:39Z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